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hris.oconnell\OneDrive - HHS Office of the Secretary\CSAP-DSP\PFS 20\"/>
    </mc:Choice>
  </mc:AlternateContent>
  <bookViews>
    <workbookView xWindow="360" yWindow="240" windowWidth="18830" windowHeight="11190"/>
  </bookViews>
  <sheets>
    <sheet name="Data" sheetId="5" r:id="rId1"/>
    <sheet name="Criteria" sheetId="3" r:id="rId2"/>
    <sheet name="Formats" sheetId="4" r:id="rId3"/>
  </sheets>
  <calcPr calcId="162913"/>
</workbook>
</file>

<file path=xl/calcChain.xml><?xml version="1.0" encoding="utf-8"?>
<calcChain xmlns="http://schemas.openxmlformats.org/spreadsheetml/2006/main">
  <c r="P88" i="5" l="1"/>
  <c r="P87" i="5"/>
  <c r="P86" i="5"/>
  <c r="P85" i="5"/>
  <c r="P84" i="5"/>
  <c r="P83" i="5"/>
  <c r="P82" i="5"/>
  <c r="P81" i="5"/>
  <c r="P80" i="5"/>
  <c r="P79" i="5"/>
  <c r="P78" i="5"/>
  <c r="P77" i="5"/>
  <c r="P76" i="5"/>
  <c r="P75" i="5"/>
  <c r="P74" i="5"/>
  <c r="P73" i="5"/>
  <c r="P72" i="5"/>
  <c r="P71" i="5"/>
  <c r="P70" i="5"/>
  <c r="P69" i="5"/>
  <c r="P68" i="5"/>
  <c r="P67" i="5"/>
  <c r="P66" i="5"/>
  <c r="P65" i="5"/>
  <c r="P64" i="5"/>
  <c r="P63" i="5"/>
  <c r="P62" i="5"/>
  <c r="P61" i="5"/>
  <c r="P60" i="5"/>
  <c r="P59" i="5"/>
  <c r="P58" i="5"/>
  <c r="P57" i="5"/>
  <c r="P56" i="5"/>
  <c r="P55" i="5"/>
  <c r="P54" i="5"/>
  <c r="P53" i="5"/>
  <c r="P52" i="5"/>
  <c r="P51" i="5"/>
  <c r="P50" i="5"/>
  <c r="P49" i="5"/>
  <c r="P48" i="5"/>
  <c r="P47" i="5"/>
  <c r="P46" i="5"/>
  <c r="P45" i="5"/>
  <c r="P44" i="5"/>
  <c r="P43" i="5"/>
  <c r="P42" i="5"/>
  <c r="P41" i="5"/>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P12" i="5"/>
  <c r="P11" i="5"/>
  <c r="P10" i="5"/>
  <c r="P9" i="5"/>
  <c r="P8" i="5"/>
  <c r="P7" i="5"/>
  <c r="P6" i="5"/>
  <c r="P5" i="5"/>
  <c r="P4" i="5"/>
  <c r="P3" i="5"/>
  <c r="P2" i="5"/>
</calcChain>
</file>

<file path=xl/sharedStrings.xml><?xml version="1.0" encoding="utf-8"?>
<sst xmlns="http://schemas.openxmlformats.org/spreadsheetml/2006/main" count="1433" uniqueCount="855">
  <si>
    <t>headerstyle</t>
  </si>
  <si>
    <t>CharMed</t>
  </si>
  <si>
    <t>Charsm</t>
  </si>
  <si>
    <t>HDR</t>
  </si>
  <si>
    <t>INT</t>
  </si>
  <si>
    <t>CURR</t>
  </si>
  <si>
    <t>COMDEC</t>
  </si>
  <si>
    <t>COMINT</t>
  </si>
  <si>
    <t>TEXTSTD</t>
  </si>
  <si>
    <t>TEXTBIG</t>
  </si>
  <si>
    <t>HYPER</t>
  </si>
  <si>
    <t>DATESTD</t>
  </si>
  <si>
    <t>PCT</t>
  </si>
  <si>
    <t xml:space="preserve">    </t>
  </si>
  <si>
    <t>Query Criteria</t>
  </si>
  <si>
    <t>Sort Criteria</t>
  </si>
  <si>
    <t>User</t>
  </si>
  <si>
    <t>Date&amp;Time Run</t>
  </si>
  <si>
    <t>QVR Custom Download</t>
  </si>
  <si>
    <t>Download Cols</t>
  </si>
  <si>
    <t>DATETM</t>
  </si>
  <si>
    <t>DATEMDY</t>
  </si>
  <si>
    <t>Record Counts</t>
  </si>
  <si>
    <t>www.nih.gov</t>
  </si>
  <si>
    <t>More Rows in the Download</t>
  </si>
  <si>
    <t>Less Rows in the Download</t>
  </si>
  <si>
    <t>Duplicate Rows</t>
  </si>
  <si>
    <t>MULTI PI</t>
  </si>
  <si>
    <t>PCC</t>
  </si>
  <si>
    <t>Appls can have more than one PCC assignment by an IC (only one will be the MAIN PCC)  AND Appls with secondary IC assignements can have PCC for the secondary Ics.</t>
  </si>
  <si>
    <t xml:space="preserve">ON THE SEARCH TAB: Uncheck the Dual/Secondary IC checkbox and set the PCC Main Flag t o Y 
                 OR
ON THE CUSTOM DL TAB:  remove the PCC columns from your download  </t>
  </si>
  <si>
    <t xml:space="preserve">ON THE SEARCH TAB: Uncheck the Dual/Secondary IC checkbox
       OR
ON THE CUSTOM DL TAB:   remove the columns "IC" and/or "Award (by IC)*  </t>
  </si>
  <si>
    <t xml:space="preserve">MultiPI appls will have one row per PI when you choose PI specific download columns.            </t>
  </si>
  <si>
    <t xml:space="preserve"> Appls with secondary ICs will have one row per IC when you  select  "IC" or "Award (by IC)* "download columns.  </t>
  </si>
  <si>
    <t xml:space="preserve">Appls with joint funding(more than one CAN) will have one row per CAN due to your selection of any (by CAN*) download columns.   </t>
  </si>
  <si>
    <t xml:space="preserve">ON THE CUSTOM DL TAB:   Remove the download columns ending with "(by CAN*)"  </t>
  </si>
  <si>
    <t>CANS</t>
  </si>
  <si>
    <t>IC</t>
  </si>
  <si>
    <t xml:space="preserve">ON THE HITLIST TAB: Use the "Basic" hitlist.
OR 
ON THE CUSTOM DL TAB:   add the "IC" column.  </t>
  </si>
  <si>
    <t>You removed the "Project Number" from the Download items</t>
  </si>
  <si>
    <t>PROJECT</t>
  </si>
  <si>
    <t xml:space="preserve">ON THE CUSTOM DL TAB:   add any of the "Project Number" or the "Appl ID" columns.  </t>
  </si>
  <si>
    <t>The type of data object required to store these long text fields require special care in setting up your search criteria - not normally required with other download columns</t>
  </si>
  <si>
    <t>ON THE SEARCH TAB: Check the 'Contact PI' checkbox  and uncheck the "Secondary/Dual IC" checkbox.</t>
  </si>
  <si>
    <t>DESCRIPTION</t>
  </si>
  <si>
    <t xml:space="preserve">ON THE SEARCH TAB: Check the 'Contact PI' checkbox  
               OR
ON THE CUSTOM DL TAB:   remove all columns starting "PI"  (except for PI Name(s) All, or PI Name Contact </t>
  </si>
  <si>
    <t>HOW TO GET ONE ONE ROW PER APPL</t>
  </si>
  <si>
    <t>DUAL IC</t>
  </si>
  <si>
    <t>ABS/SA/NARR</t>
  </si>
  <si>
    <r>
      <t>You ran a Detailed Hitlist, but did not include "IC" on the Custom Download.  When running</t>
    </r>
    <r>
      <rPr>
        <sz val="8"/>
        <color rgb="FFFF0000"/>
        <rFont val="Century Gothic"/>
        <family val="2"/>
      </rPr>
      <t xml:space="preserve"> Detailed</t>
    </r>
    <r>
      <rPr>
        <sz val="8"/>
        <color theme="1"/>
        <rFont val="Century Gothic"/>
        <family val="2"/>
      </rPr>
      <t xml:space="preserve"> hitlist, an Application will appear once FOR EACH IC with an primary or secondary interest.  So an appl with admin IC of CA and secondary IC's AT and ES will have 3 rows on the Detailed hitlist.</t>
    </r>
  </si>
  <si>
    <t>Go to DATA worksheet for downloaded results.</t>
  </si>
  <si>
    <t>DATA CONDITION</t>
  </si>
  <si>
    <t>...IC's    = SP Primary and Dual Projects ...  Project Status = AWARDED ...Fy's = 2020...Include Program Class Codes Containing = PFS-20......Extramural Grants</t>
  </si>
  <si>
    <t>PCC,Institution</t>
  </si>
  <si>
    <t>PCC,Grant,Institution,Inst Addr,Inst City,Inst St,Inst Contact,Inst Phone,Inst Email,PI Name,PI Title,PI Addr,PI City,PI St,PI  Zip,PI email link,PI Phone</t>
  </si>
  <si>
    <t>OCONNELLC_61</t>
  </si>
  <si>
    <t>{ts '2020-07-30 12:55:38'}</t>
  </si>
  <si>
    <t xml:space="preserve">Total Records Downloaded: 88    Based upon Search Results:           =&gt; Why you may see more than one row per application in your download:   ***MULTI-PI         </t>
  </si>
  <si>
    <t>Grant</t>
  </si>
  <si>
    <t>Institution</t>
  </si>
  <si>
    <t>Inst Addr</t>
  </si>
  <si>
    <t>Inst City</t>
  </si>
  <si>
    <t>Inst St</t>
  </si>
  <si>
    <t>Inst Contact</t>
  </si>
  <si>
    <t>Inst Phone</t>
  </si>
  <si>
    <t>Inst Email</t>
  </si>
  <si>
    <t>PI Name</t>
  </si>
  <si>
    <t>PI Title</t>
  </si>
  <si>
    <t>PI Addr</t>
  </si>
  <si>
    <t>PI City</t>
  </si>
  <si>
    <t>PI St</t>
  </si>
  <si>
    <t>PI  Zip</t>
  </si>
  <si>
    <t>PI email link</t>
  </si>
  <si>
    <t>PI Phone</t>
  </si>
  <si>
    <t>PFS-20</t>
  </si>
  <si>
    <t>1 H79 SP082581-01</t>
  </si>
  <si>
    <t>ABSENTEE SHAWNEE TRIBE OF OKLAHOMA</t>
  </si>
  <si>
    <t>Absentee Shawnee Tribe of Oklahoma 2025 S. Gordon Cooper Dr.   Shawnee, OK  748019005</t>
  </si>
  <si>
    <t>SHAWNEE</t>
  </si>
  <si>
    <t>OK</t>
  </si>
  <si>
    <t>Mrs. Phyllis Wahahrockah-Tasi</t>
  </si>
  <si>
    <t>pwtasi@astribe.com</t>
  </si>
  <si>
    <t xml:space="preserve">GOUGE, LINDA </t>
  </si>
  <si>
    <t>-</t>
  </si>
  <si>
    <t xml:space="preserve">    ,   </t>
  </si>
  <si>
    <t>1 H79 SP082710-01</t>
  </si>
  <si>
    <t>ALABAMA-COUSHATTA TRIBE OF TEXAS</t>
  </si>
  <si>
    <t>Alabama-Coushatta Tribe of Texas 571 State Park Road 56   Livingston, TX  773514540</t>
  </si>
  <si>
    <t>LIVINGSTON</t>
  </si>
  <si>
    <t>TX</t>
  </si>
  <si>
    <t>Ms. Cheryl Downing</t>
  </si>
  <si>
    <t>downing.cheryl@actribe.org</t>
  </si>
  <si>
    <t>SYLESTINE, MYRA A</t>
  </si>
  <si>
    <t>1 H79 SP082558-01</t>
  </si>
  <si>
    <t>ALCOHOL AND SUBSTANCE ABUSE COUNCIL OF JEFFERSON COUNTY, INC.</t>
  </si>
  <si>
    <t>Alcohol ad Substance Abuse Council of Jefferson Co 167 Polk Street, Suite 320   Watertown, NY  136012770</t>
  </si>
  <si>
    <t>WATERTOWN</t>
  </si>
  <si>
    <t>NY</t>
  </si>
  <si>
    <t>Ms. Anita Seefried-Brown</t>
  </si>
  <si>
    <t>aseefried-brown@pivot2health.com</t>
  </si>
  <si>
    <t>SEEFRIED-BROWN, ANITA K</t>
  </si>
  <si>
    <t>1 H79 SP082698-01</t>
  </si>
  <si>
    <t>ALIIVE-ROBERTS COUNTY</t>
  </si>
  <si>
    <t>Allive-Roberts County, Inc 401 Veterans Ave   Sisseton, SD  572621401</t>
  </si>
  <si>
    <t>SISSETON</t>
  </si>
  <si>
    <t>SD</t>
  </si>
  <si>
    <t>Dr. Sara McGregor-Okroi</t>
  </si>
  <si>
    <t xml:space="preserve">605-265-1467 </t>
  </si>
  <si>
    <t>saram@aliive.org</t>
  </si>
  <si>
    <t xml:space="preserve">MCGREGOR-OKROI, SARA </t>
  </si>
  <si>
    <t>Executive Director</t>
  </si>
  <si>
    <t>1 H79 SP082324-01</t>
  </si>
  <si>
    <t>AMISTADES, INC.</t>
  </si>
  <si>
    <t>Amistades,Inc. 5501 N. Oracle Rd., Suite 125   Tucson, AZ  857043850</t>
  </si>
  <si>
    <t>TUCSON</t>
  </si>
  <si>
    <t>AZ</t>
  </si>
  <si>
    <t>Mr. Ricardo Jasso</t>
  </si>
  <si>
    <t>rmjasso@amistadesinc.org</t>
  </si>
  <si>
    <t xml:space="preserve">MEDINA, MANUEL </t>
  </si>
  <si>
    <t>Associate Professor</t>
  </si>
  <si>
    <t>107 E. 4th St.     Eloy, AZ  85131</t>
  </si>
  <si>
    <t>Eloy</t>
  </si>
  <si>
    <t>85131-</t>
  </si>
  <si>
    <t>1 H79 SP082517-01</t>
  </si>
  <si>
    <t>ASAP OF ANDERSON COUNTY</t>
  </si>
  <si>
    <t>ASAP of Anderson 131 S. Charles G. Seivers Boulevard   Clinton, TN  377163619</t>
  </si>
  <si>
    <t>Clinton</t>
  </si>
  <si>
    <t>TN</t>
  </si>
  <si>
    <t>Ms. Alicia Price</t>
  </si>
  <si>
    <t>asapofanderson@gmail.com</t>
  </si>
  <si>
    <t xml:space="preserve">PRICE, ALICIA </t>
  </si>
  <si>
    <t>1 H79 SP082332-01</t>
  </si>
  <si>
    <t>BIRMINGHAM BLOOMFIELD COMMUNITY COALITION, INC.</t>
  </si>
  <si>
    <t>Birmingham Bloomfield Community Coalition 1525 Covington Road   Bloomfield Hills, MI  483012373</t>
  </si>
  <si>
    <t>BLOOMFIELD HILLS</t>
  </si>
  <si>
    <t>MI</t>
  </si>
  <si>
    <t>Ms. Carol Mastroianni</t>
  </si>
  <si>
    <t>cmastroianni@bbcoalition.org</t>
  </si>
  <si>
    <t xml:space="preserve">MASTROIANNI, CAROL </t>
  </si>
  <si>
    <t>Birmingham Bloomfield Comm Coal  1525 Covington Road  Bloomfield Hills, MI  48301</t>
  </si>
  <si>
    <t>Bloomfield Hills</t>
  </si>
  <si>
    <t>48301-</t>
  </si>
  <si>
    <t>1 H79 SP082405-01</t>
  </si>
  <si>
    <t>BRANDYWINE COUNSELING AND COMMUNITY SERVICES, INC.</t>
  </si>
  <si>
    <t>Brandywine Counseling and Community Services, Inc. 2713 Lancaster Avenue   Wilmington, DE  198055220</t>
  </si>
  <si>
    <t>WILMINGTON</t>
  </si>
  <si>
    <t>DE</t>
  </si>
  <si>
    <t>Ms. Monica Alvarez</t>
  </si>
  <si>
    <t>malvarez@brandywinecounseling.org</t>
  </si>
  <si>
    <t xml:space="preserve">CORNISH, DIONNE </t>
  </si>
  <si>
    <t>2713 Lancaster Ave   Wilmington, DE  19805</t>
  </si>
  <si>
    <t>Wilmington</t>
  </si>
  <si>
    <t>19805-</t>
  </si>
  <si>
    <t xml:space="preserve">302-504-5930 </t>
  </si>
  <si>
    <t>1 H79 SP082479-01</t>
  </si>
  <si>
    <t>BRIDGES HEALTHCARE, INC.</t>
  </si>
  <si>
    <t>Bridges Healthcare, Inc. 949 Bridgeport Ave   Milford, CT  064603142</t>
  </si>
  <si>
    <t>MILFORD</t>
  </si>
  <si>
    <t>CT</t>
  </si>
  <si>
    <t>John Dixon</t>
  </si>
  <si>
    <t xml:space="preserve">203-878-6365 </t>
  </si>
  <si>
    <t>jdixon@bridgesmilford.org</t>
  </si>
  <si>
    <t xml:space="preserve">SCHWARTZMAN, MARTIN </t>
  </si>
  <si>
    <t>1 H79 SP082673-01</t>
  </si>
  <si>
    <t>CALIFORNIA RURAL INDIAN HEALTH BOARD</t>
  </si>
  <si>
    <t>CALIFORNIA RURAL INDIAN HEALTH BOARD, INC. 1020 Sundown Way   Roseville, CA  956614473</t>
  </si>
  <si>
    <t>Roseville</t>
  </si>
  <si>
    <t>CA</t>
  </si>
  <si>
    <t>Rain McNeill</t>
  </si>
  <si>
    <t xml:space="preserve">916-929-9761 </t>
  </si>
  <si>
    <t>rmcneill@crihb.org</t>
  </si>
  <si>
    <t xml:space="preserve">MCNEILL, RAIN </t>
  </si>
  <si>
    <t>1 H79 SP082672-01</t>
  </si>
  <si>
    <t>CAPE MAY COUNTY COUNCIL ON ALCOHOLISM AND DRUG ABUSE, INC.</t>
  </si>
  <si>
    <t>Cape May County Council on Alcoholism DBA Cape Ass 3819 New Jersey Avenue   Wildwood, NJ  082601914</t>
  </si>
  <si>
    <t>WILDWOOD</t>
  </si>
  <si>
    <t>NJ</t>
  </si>
  <si>
    <t>Mrs. Katie Faldetta</t>
  </si>
  <si>
    <t xml:space="preserve">609-522-5960 </t>
  </si>
  <si>
    <t>katie@capeassist.org</t>
  </si>
  <si>
    <t xml:space="preserve">BERRY, TEMERITY </t>
  </si>
  <si>
    <t>1 H79 SP082532-01</t>
  </si>
  <si>
    <t>CARLSBAD COMMUNITY ANTI-DRUG/GANG COALITION</t>
  </si>
  <si>
    <t>Carlsbad Community Anti-Drug/Gang Coalition P.O. Box 1867   Carlsbad, NM  882211867</t>
  </si>
  <si>
    <t>CARLSBAD</t>
  </si>
  <si>
    <t>NM</t>
  </si>
  <si>
    <t>Mrs. Joana Wells</t>
  </si>
  <si>
    <t xml:space="preserve">575-256-0565 </t>
  </si>
  <si>
    <t>coalition.wells@gmail.com</t>
  </si>
  <si>
    <t>WELLS, JOANA J</t>
  </si>
  <si>
    <t>1 H79 SP082484-01</t>
  </si>
  <si>
    <t>CAROLINAS CARE PARTNERSHIP</t>
  </si>
  <si>
    <t>Carolinas CARE Partnership 5855 Executive Center Drive Suite 101  Charlotte, NC  282128896</t>
  </si>
  <si>
    <t>CHARLOTTE</t>
  </si>
  <si>
    <t>NC</t>
  </si>
  <si>
    <t>Mrs. Shannon Farrar</t>
  </si>
  <si>
    <t>shannonw@carolinascare.org</t>
  </si>
  <si>
    <t xml:space="preserve">FARRAR, SHANNON </t>
  </si>
  <si>
    <t>5855 Executive Center Drive Suite 101   Charlotte, NC  28212</t>
  </si>
  <si>
    <t>Charlotte</t>
  </si>
  <si>
    <t>28212-</t>
  </si>
  <si>
    <t>1 H79 SP082361-01</t>
  </si>
  <si>
    <t>CENIKOR FOUNDATION</t>
  </si>
  <si>
    <t>Cenikor Foundation 11931 Wickchester Suite 300   Houston, TX  770434572</t>
  </si>
  <si>
    <t>HOUSTON</t>
  </si>
  <si>
    <t>Mrs. Amy Granberry</t>
  </si>
  <si>
    <t xml:space="preserve">361-826-5364 </t>
  </si>
  <si>
    <t>agranberry@cenikor.org</t>
  </si>
  <si>
    <t xml:space="preserve">GRANBERRY, AMY </t>
  </si>
  <si>
    <t>1 H79 SP082429-01</t>
  </si>
  <si>
    <t>CENTER FOR HEALTH JUSTICE, INC.</t>
  </si>
  <si>
    <t>Center for Health Justice 900 Avila St #301   Los Angeles, CA  900573871</t>
  </si>
  <si>
    <t>LOS ANGELES</t>
  </si>
  <si>
    <t>Ms. Ashley Brazenor</t>
  </si>
  <si>
    <t>ashley@healthjustice.net</t>
  </si>
  <si>
    <t xml:space="preserve">LUNA, CAJETAN </t>
  </si>
  <si>
    <t>1 H79 SP082552-01</t>
  </si>
  <si>
    <t>CENTERSTONE OF KENTUCKY, INC.</t>
  </si>
  <si>
    <t>Centerstone of Kentucky, Inc. 10101 Linn Station Rd., Suite 600   Louisville, KY  402233818</t>
  </si>
  <si>
    <t>LOUISVILLE</t>
  </si>
  <si>
    <t>KY</t>
  </si>
  <si>
    <t>Abbreial Drane</t>
  </si>
  <si>
    <t xml:space="preserve">812-283-0421 </t>
  </si>
  <si>
    <t>abby.drane@centerstone.org</t>
  </si>
  <si>
    <t xml:space="preserve">MCCOMB, JACKIE </t>
  </si>
  <si>
    <t>1 H79 SP082720-01</t>
  </si>
  <si>
    <t>CENTRAL JERSEY BEHAVIORAL HEALTH ASSOCIATES, INC.</t>
  </si>
  <si>
    <t>Central Jersey Behavioral Health Associates, Inc 1691 US Highway 9 CN2025  Toms River, NJ  087541254</t>
  </si>
  <si>
    <t>TOMS RIVER</t>
  </si>
  <si>
    <t>Mrs. Jennifer Marziale</t>
  </si>
  <si>
    <t xml:space="preserve">732-837-9427 </t>
  </si>
  <si>
    <t>Jennifer.Marziale@rwjbh.org</t>
  </si>
  <si>
    <t xml:space="preserve">THOMPSON, ABIGAIL </t>
  </si>
  <si>
    <t>1 H79 SP082354-01</t>
  </si>
  <si>
    <t>CENTRAL OKLAHOMA AMER INDIAN HLTH CNCL</t>
  </si>
  <si>
    <t>Central Oklahoma American Indian Health Council, I 4911 W. Reno Ave   Oklahoma City, OK  731276339</t>
  </si>
  <si>
    <t>OKLAHOMA CITY</t>
  </si>
  <si>
    <t>Ashton Gatewood</t>
  </si>
  <si>
    <t xml:space="preserve">405-948-4900 x464 </t>
  </si>
  <si>
    <t>ashton.g@okcic.com</t>
  </si>
  <si>
    <t xml:space="preserve">MOLAKE, NICOLE </t>
  </si>
  <si>
    <t>1 H79 SP082431-01</t>
  </si>
  <si>
    <t>CHEYENNE &amp; ARAPAHO TRIBES</t>
  </si>
  <si>
    <t>CHEYENNE AND ARAPAHO TRIBES PO Box 167   Concho, OK  730220167</t>
  </si>
  <si>
    <t>CONCHO</t>
  </si>
  <si>
    <t>Ms. Kati Sullivan</t>
  </si>
  <si>
    <t xml:space="preserve">(405) 422-7659 </t>
  </si>
  <si>
    <t>kawilliams@cheyenneandarapaho-nsn.gov</t>
  </si>
  <si>
    <t xml:space="preserve">HAMILTON, MELISSA </t>
  </si>
  <si>
    <t>1 H79 SP082628-01</t>
  </si>
  <si>
    <t>CHICANOS POR LA CAUSA, INC.</t>
  </si>
  <si>
    <t>Chicanos Por La Causa, Inc. 1112 E. Buckeye Rd.   Phoenix, AZ  850344043</t>
  </si>
  <si>
    <t>Terry Driscoll</t>
  </si>
  <si>
    <t>terry.driscoll@cplc.org</t>
  </si>
  <si>
    <t xml:space="preserve">CONTRERAS, ANDRES </t>
  </si>
  <si>
    <t>1 H79 SP082560-01</t>
  </si>
  <si>
    <t>CHICKASAW NATION</t>
  </si>
  <si>
    <t>The Chickasaw Nation 520 E Arlington Box 1548   Ada, OK  748201548</t>
  </si>
  <si>
    <t>ADA</t>
  </si>
  <si>
    <t>Bobby Saunkeah</t>
  </si>
  <si>
    <t xml:space="preserve">580-421-4562 </t>
  </si>
  <si>
    <t>bobby.saunkeah@chickasaw.net</t>
  </si>
  <si>
    <t>SAUNKEAH, BOBBY REED</t>
  </si>
  <si>
    <t>1 H79 SP082470-01</t>
  </si>
  <si>
    <t>CITY OF EAU CLAIRE</t>
  </si>
  <si>
    <t>Eau Claire City-County Health Department 720 Second Avenue   Eau Claire, WI  547035497</t>
  </si>
  <si>
    <t>EAU CLAIRE</t>
  </si>
  <si>
    <t>WI</t>
  </si>
  <si>
    <t>Elizabeth Giese</t>
  </si>
  <si>
    <t xml:space="preserve">(715) 839-4721 </t>
  </si>
  <si>
    <t>elizabeth.giese@co.eau-claire.wi.us</t>
  </si>
  <si>
    <t xml:space="preserve">WIRTHD, DENISE </t>
  </si>
  <si>
    <t>1 H79 SP082694-01</t>
  </si>
  <si>
    <t>CITY OF FRANKLIN</t>
  </si>
  <si>
    <t>City of Franklin New Hampshire 316 Central St.   Franklin, NH  032351774</t>
  </si>
  <si>
    <t>FRANKLIN</t>
  </si>
  <si>
    <t>NH</t>
  </si>
  <si>
    <t>Ms. Kandyce Tucker</t>
  </si>
  <si>
    <t xml:space="preserve">(603) 273-7849 </t>
  </si>
  <si>
    <t>Taskforceinfo@franklinnh.org</t>
  </si>
  <si>
    <t xml:space="preserve">TUCKER, KANDYCE </t>
  </si>
  <si>
    <t>1 H79 SP082391-01</t>
  </si>
  <si>
    <t>CITY OF PROVIDENCE</t>
  </si>
  <si>
    <t>City of Providence 25 Dorrance Street Room 111  Providence, RI  029031738</t>
  </si>
  <si>
    <t>PROVIDENCE</t>
  </si>
  <si>
    <t>RI</t>
  </si>
  <si>
    <t>Ms. Ellen Cynar</t>
  </si>
  <si>
    <t xml:space="preserve">401-680-5733 </t>
  </si>
  <si>
    <t>ecynar@providenceri.gov</t>
  </si>
  <si>
    <t>CYNAR, ELLEN KAY</t>
  </si>
  <si>
    <t>25 Dorrance St. Room 111   Providence, RI  02903</t>
  </si>
  <si>
    <t>Providence</t>
  </si>
  <si>
    <t>02903-</t>
  </si>
  <si>
    <t>1 H79 SP082317-01</t>
  </si>
  <si>
    <t>COLLABORATING FOR YOUTH</t>
  </si>
  <si>
    <t>Collaborating for Youth 233 West High St.   Gettysburg, PA  173252124</t>
  </si>
  <si>
    <t>GETTYSBURG</t>
  </si>
  <si>
    <t>PA</t>
  </si>
  <si>
    <t>Andrea Dolges</t>
  </si>
  <si>
    <t xml:space="preserve">814-233-5501 </t>
  </si>
  <si>
    <t>adolges@cfygettysburg.com</t>
  </si>
  <si>
    <t xml:space="preserve">KERN, MICHELLE </t>
  </si>
  <si>
    <t>1 H79 SP082568-01</t>
  </si>
  <si>
    <t>COLLABORATIVE FOR EDUCATIONAL SERVICES</t>
  </si>
  <si>
    <t>Collaborative for Educational Services 97 Hawley St   Northampton, MA  010603377</t>
  </si>
  <si>
    <t>NORTHAMPTON</t>
  </si>
  <si>
    <t>MA</t>
  </si>
  <si>
    <t>Ms. Isolda Ortega-Bustamante</t>
  </si>
  <si>
    <t>iortegabustamante@collaborative.org</t>
  </si>
  <si>
    <t xml:space="preserve">CAIRN, SUSAN </t>
  </si>
  <si>
    <t>1 H79 SP082653-01</t>
  </si>
  <si>
    <t>COLLEGE OF THE MUSCOGEE NATION</t>
  </si>
  <si>
    <t>College of the Muscogee Nation 2170 Raven Circle   Okmulgee, OK  744470917</t>
  </si>
  <si>
    <t>OKMULGEE</t>
  </si>
  <si>
    <t>Robert Bible</t>
  </si>
  <si>
    <t>rbible@cmn.edu</t>
  </si>
  <si>
    <t xml:space="preserve">WIND, KRYSTAL </t>
  </si>
  <si>
    <t>Project Director</t>
  </si>
  <si>
    <t>1 H79 SP082373-01</t>
  </si>
  <si>
    <t>COMANCHE NATION</t>
  </si>
  <si>
    <t>Comanche Nation P.O. Box 908   Lawton, OK  735020908</t>
  </si>
  <si>
    <t>Lawton</t>
  </si>
  <si>
    <t>Martin Flores</t>
  </si>
  <si>
    <t xml:space="preserve">580-492-3614 </t>
  </si>
  <si>
    <t>martin.flores@comanchenation.com</t>
  </si>
  <si>
    <t xml:space="preserve">FLORES, MARTIN </t>
  </si>
  <si>
    <t>1 H79 SP082667-01</t>
  </si>
  <si>
    <t>COMMUNICARE</t>
  </si>
  <si>
    <t>North Mississippi Commission on MI/MR 152 Hwy 7 South   Oxford, MS  386555392</t>
  </si>
  <si>
    <t>OXFORD</t>
  </si>
  <si>
    <t>MS</t>
  </si>
  <si>
    <t>Melody Madaris</t>
  </si>
  <si>
    <t xml:space="preserve">662-234-7521 </t>
  </si>
  <si>
    <t>mmadaris@oxfordcommunicare.com</t>
  </si>
  <si>
    <t xml:space="preserve">MADARIS, MELODY </t>
  </si>
  <si>
    <t>1 H79 SP082352-01</t>
  </si>
  <si>
    <t>COMMUNITY AWARENESS RESOURCE ENTITY OF ARIZONA</t>
  </si>
  <si>
    <t>Community Awareness Resource Entity of Arizona PO Box 382   St. Johns, AZ  859360382</t>
  </si>
  <si>
    <t>SAINT JOHNS</t>
  </si>
  <si>
    <t>Rebecca Stinson</t>
  </si>
  <si>
    <t>beckystinson@careaz.org</t>
  </si>
  <si>
    <t>HAUSER, DONNA KAY</t>
  </si>
  <si>
    <t>830 S. 24th West Street PO Box 382   Saint Johns, AZ  85936</t>
  </si>
  <si>
    <t>Saint Johns</t>
  </si>
  <si>
    <t>85936-</t>
  </si>
  <si>
    <t xml:space="preserve">928-245-6761 </t>
  </si>
  <si>
    <t>1 H79 SP082664-01</t>
  </si>
  <si>
    <t>COMMUNITY IN CRISIS, INC.</t>
  </si>
  <si>
    <t>Community in Crisis Inc P.O. Box 85   Liberty Corner, NJ  079380085</t>
  </si>
  <si>
    <t>Bernardsville</t>
  </si>
  <si>
    <t>Jean O'Connell</t>
  </si>
  <si>
    <t>joconnell@communityincrisis.org</t>
  </si>
  <si>
    <t xml:space="preserve">KNOLL, TONI </t>
  </si>
  <si>
    <t xml:space="preserve"> 12 Normandy Court    Basking Ridge, NJ   07920 </t>
  </si>
  <si>
    <t>Basking Ridge</t>
  </si>
  <si>
    <t>07920-</t>
  </si>
  <si>
    <t xml:space="preserve">908-347-3215 </t>
  </si>
  <si>
    <t>1 H79 SP082557-01</t>
  </si>
  <si>
    <t>COMMUNITY PARTNERSHIP OF THE OZARKS, INC.</t>
  </si>
  <si>
    <t>Community Partnership of the Ozarks 330 N Jefferson Avenue   Springfield, MO  658061151</t>
  </si>
  <si>
    <t>SPRINGFIELD</t>
  </si>
  <si>
    <t>MO</t>
  </si>
  <si>
    <t>Chris Davis</t>
  </si>
  <si>
    <t>cdavis@cpozarks.org</t>
  </si>
  <si>
    <t xml:space="preserve">BARTON, RIKKI </t>
  </si>
  <si>
    <t>1 H79 SP082596-01</t>
  </si>
  <si>
    <t>COUNTY OF LINCOLN</t>
  </si>
  <si>
    <t>County of Lincoln COUNTY OF LINCOLN 512 California Avenue  Libby, MT  599230512</t>
  </si>
  <si>
    <t>LIBBY</t>
  </si>
  <si>
    <t>MT</t>
  </si>
  <si>
    <t>Ms. Vel Shaver</t>
  </si>
  <si>
    <t>shaver.lcuniteforyouth@gmail.com</t>
  </si>
  <si>
    <t xml:space="preserve">SHAVER, VEL </t>
  </si>
  <si>
    <t>1 H79 SP082697-01</t>
  </si>
  <si>
    <t>COUNTY OF WASCO</t>
  </si>
  <si>
    <t>Wasco County 200 E. 4th St.   The Dalles, OR  970582220</t>
  </si>
  <si>
    <t>THE DALLES</t>
  </si>
  <si>
    <t>OR</t>
  </si>
  <si>
    <t>Debby Jones</t>
  </si>
  <si>
    <t xml:space="preserve">541-506-2673 </t>
  </si>
  <si>
    <t>debbyj@co.wasco.or.us</t>
  </si>
  <si>
    <t xml:space="preserve">MIKE, MIDDLETON </t>
  </si>
  <si>
    <t>1 H79 SP082422-01</t>
  </si>
  <si>
    <t>EASTERN SHOSHONE TRIBE</t>
  </si>
  <si>
    <t>EASTERN SHOSHONE TRIBE PO BOX 538   FORT WASHAKIE, WY  825140538</t>
  </si>
  <si>
    <t>FORT WASHAKIE</t>
  </si>
  <si>
    <t>WY</t>
  </si>
  <si>
    <t>Ms. Kellie Webb</t>
  </si>
  <si>
    <t xml:space="preserve">307-335-1169 </t>
  </si>
  <si>
    <t>esr.director@gmail.com</t>
  </si>
  <si>
    <t xml:space="preserve">WEBB, KELLIE </t>
  </si>
  <si>
    <t>1 H79 SP082364-01</t>
  </si>
  <si>
    <t>ERNEST E. KENNEDY CENTER</t>
  </si>
  <si>
    <t>The Ernest E. Kennedy Center 306 Airport Drive   Moncks Corner, SC  294612629</t>
  </si>
  <si>
    <t>MONCKS CORNER</t>
  </si>
  <si>
    <t>SC</t>
  </si>
  <si>
    <t>Wehme Hutto</t>
  </si>
  <si>
    <t>whutto@ekcenter.org</t>
  </si>
  <si>
    <t>HUTTO, WEHME A</t>
  </si>
  <si>
    <t>1 H79 SP082404-01</t>
  </si>
  <si>
    <t>FAMILY CONNECTIONS, INC.</t>
  </si>
  <si>
    <t>Family Connections, Inc. 7 Glenwood Avenue Suite 101  East Orange, NJ  070171055</t>
  </si>
  <si>
    <t>EAST ORANGE</t>
  </si>
  <si>
    <t>Mr. Joel Torres</t>
  </si>
  <si>
    <t xml:space="preserve">201-682-9010 </t>
  </si>
  <si>
    <t>jtorres@familyconnectionsnj.org</t>
  </si>
  <si>
    <t xml:space="preserve">TORRES, JOEL </t>
  </si>
  <si>
    <t>395 South Center Street    Orange, NJ  07050</t>
  </si>
  <si>
    <t>Orange</t>
  </si>
  <si>
    <t>07050-</t>
  </si>
  <si>
    <t>1 H79 SP082371-01</t>
  </si>
  <si>
    <t>FREEDOM SOURCE, INC.</t>
  </si>
  <si>
    <t>The Freedom Source 324 Commons Drive   Birmingham, AL  352096962</t>
  </si>
  <si>
    <t>BIRMINGHAM</t>
  </si>
  <si>
    <t>AL</t>
  </si>
  <si>
    <t>Mr. Mike Vest</t>
  </si>
  <si>
    <t xml:space="preserve">205-874-8498 </t>
  </si>
  <si>
    <t>mike@apcbham.org</t>
  </si>
  <si>
    <t>DOLLISON, ANGELA D</t>
  </si>
  <si>
    <t>1 H79 SP082407-01</t>
  </si>
  <si>
    <t>GEMINUS</t>
  </si>
  <si>
    <t>Southlake/Tri-City Management DBA Geminus Corporat 8400 Louisiana Street   Merrillville, IN  464106353</t>
  </si>
  <si>
    <t>MERRILLVILLE</t>
  </si>
  <si>
    <t>IN</t>
  </si>
  <si>
    <t>Amanda Morrison</t>
  </si>
  <si>
    <t>amanda.morrison@geminus.org</t>
  </si>
  <si>
    <t>MORRISON, AMANDA MARIE</t>
  </si>
  <si>
    <t>Coordinator</t>
  </si>
  <si>
    <t>8400 Louisiana St.    Merrillville, IN  46410</t>
  </si>
  <si>
    <t>Merrillville</t>
  </si>
  <si>
    <t>46410-</t>
  </si>
  <si>
    <t xml:space="preserve">219-757-1835 </t>
  </si>
  <si>
    <t>1 H79 SP082344-01</t>
  </si>
  <si>
    <t>GRAND TRAVERSE BAND OF OTTAWA AND CHIPPEWA INDIANS</t>
  </si>
  <si>
    <t>Grand Traverse Band of Ottawa and Chippewa Indians 2605 N West Bay Shore Drive   Peshawbestwon, MI  496829275</t>
  </si>
  <si>
    <t>SUTTONS BAY</t>
  </si>
  <si>
    <t>Jodi Lewis</t>
  </si>
  <si>
    <t xml:space="preserve">231-534-7218 </t>
  </si>
  <si>
    <t>GTB.OPDE@gtbindians.com</t>
  </si>
  <si>
    <t xml:space="preserve">ZOTIGH, SONYA </t>
  </si>
  <si>
    <t>1 H79 SP082372-01</t>
  </si>
  <si>
    <t>HERNANDO COUNTY COMMUNITY ANTI-DRUG COALITION CORPORATION</t>
  </si>
  <si>
    <t>Hernando County Community Anti Drug Coalition 13001 Spring Hill Drive   Spring Hill, FL  346095408</t>
  </si>
  <si>
    <t>Spring Hill</t>
  </si>
  <si>
    <t>FL</t>
  </si>
  <si>
    <t>Mrs. Tresa Watson</t>
  </si>
  <si>
    <t>tresa@cenaps.com</t>
  </si>
  <si>
    <t>WATSON, TRESA J</t>
  </si>
  <si>
    <t>13001 Spring Hill Drive    Spring Hill, FL  34609</t>
  </si>
  <si>
    <t>34609-</t>
  </si>
  <si>
    <t xml:space="preserve">352-596-8000 </t>
  </si>
  <si>
    <t>1 H79 SP082330-01</t>
  </si>
  <si>
    <t>INTER-TRIBAL COUNCIL OF MICHIGAN, INC.</t>
  </si>
  <si>
    <t>Inter-Tribal Council of Michigan, Inc. 2956 Ashmun Street, Suite A   Sault Ste. Marie, MI  497833720</t>
  </si>
  <si>
    <t>SAULT STE. MARIE</t>
  </si>
  <si>
    <t>Ms. Eva Petoskey</t>
  </si>
  <si>
    <t xml:space="preserve">(231)3574886 </t>
  </si>
  <si>
    <t>epetoskey@itcmi.org</t>
  </si>
  <si>
    <t xml:space="preserve">ALEXANDER, KAREN </t>
  </si>
  <si>
    <t>1 H79 SP082381-01</t>
  </si>
  <si>
    <t>LAC DU FLAMBEAU BAND OF LAKE SUPERIOR CHIPPEWA INDIANS</t>
  </si>
  <si>
    <t>Lac du Flambeau Band of Lake Superior Chippewa Ind 418 Little Pines Road P.O. Box 67  Lac du Flambeau, WI  545389124</t>
  </si>
  <si>
    <t>LAC DU FLAMBEAU</t>
  </si>
  <si>
    <t>John Young</t>
  </si>
  <si>
    <t xml:space="preserve">(715) 588-4258 </t>
  </si>
  <si>
    <t>jyoung@ldftribe.com</t>
  </si>
  <si>
    <t xml:space="preserve">MAULSON, LASHAWNDA </t>
  </si>
  <si>
    <t>1 H79 SP082420-01</t>
  </si>
  <si>
    <t>LINDENHURST COMMUNITY CARES COALITION, INC.</t>
  </si>
  <si>
    <t>Lindenhurst Community Cares Coalition, Inc. 293 Buffalo Avenue   Lindenhurst, NY  117573207</t>
  </si>
  <si>
    <t>LINDENHURST</t>
  </si>
  <si>
    <t>Nikola Segoloni</t>
  </si>
  <si>
    <t>nikola.segoloni.lcc@gmail.com</t>
  </si>
  <si>
    <t xml:space="preserve">NOVELLO, LORI-ANN </t>
  </si>
  <si>
    <t>1 H79 SP082630-01</t>
  </si>
  <si>
    <t>LOS ANGELES CENTERS FOR ALCOHOL AND DRUG ABUSE  (L A CADA)</t>
  </si>
  <si>
    <t>Los Angeles Centers for Alcohol and Drug Abuse 11015 Bloomfield Avenue   Santa Fe Springs, CA  906704601</t>
  </si>
  <si>
    <t>SANTA FE SPRINGS</t>
  </si>
  <si>
    <t>Juan Navarro</t>
  </si>
  <si>
    <t xml:space="preserve">562-777-7500 </t>
  </si>
  <si>
    <t>administration@lacada.com</t>
  </si>
  <si>
    <t xml:space="preserve">VASQUEZ, ARLENE </t>
  </si>
  <si>
    <t>1 H79 SP082356-01</t>
  </si>
  <si>
    <t>MANATEE COUNTY SUBSTANCE ABUSE COALITION</t>
  </si>
  <si>
    <t>Manatee County Substance Abuse Prevention Coalitio 1112 Manatee Avenue West Suite 303  Bradenton, FL  342057804</t>
  </si>
  <si>
    <t>BRADENTON</t>
  </si>
  <si>
    <t>Dr. Linda Thompson</t>
  </si>
  <si>
    <t xml:space="preserve">941-749-3030 ext 3551 </t>
  </si>
  <si>
    <t>lthompson@drugfreemanatee.org</t>
  </si>
  <si>
    <t xml:space="preserve">THOMPSON, LINDA </t>
  </si>
  <si>
    <t>1 H79 SP082386-01</t>
  </si>
  <si>
    <t>MARSHALL UNIVERSITY</t>
  </si>
  <si>
    <t>Marshall University Research Corporation 1 John Marshall Drive   Huntington, WV  257550002</t>
  </si>
  <si>
    <t>HUNTINGTON</t>
  </si>
  <si>
    <t>WV</t>
  </si>
  <si>
    <t>Lisa Daniels</t>
  </si>
  <si>
    <t xml:space="preserve">304-696-3368 </t>
  </si>
  <si>
    <t>lisa.daniels@marshall.edu</t>
  </si>
  <si>
    <t>SAUNDERS, AMY M</t>
  </si>
  <si>
    <t>1 H79 SP082601-01</t>
  </si>
  <si>
    <t>MARTIN HOUSING AUTHORITY</t>
  </si>
  <si>
    <t>Martin Housing Authority Martin Housing Authority 134 East Heights Drive  Martin, TN  382371527</t>
  </si>
  <si>
    <t>MARTIN</t>
  </si>
  <si>
    <t>Pamela Bratcher</t>
  </si>
  <si>
    <t>pam@martinhousing.org</t>
  </si>
  <si>
    <t xml:space="preserve">ECHOLS, COURTNEY </t>
  </si>
  <si>
    <t>1 H79 SP082311-01</t>
  </si>
  <si>
    <t>MISSOURI STATE DEPT OF MENTAL HEALTH</t>
  </si>
  <si>
    <t>MISSOURI STATE DEPT OF MENTAL HEALTH 1706 E. Elm Street   JEFFERSON CITY, MO  651020687</t>
  </si>
  <si>
    <t>JEFFERSON CITY</t>
  </si>
  <si>
    <t>Lynne Fulks</t>
  </si>
  <si>
    <t xml:space="preserve">573-751-8142 </t>
  </si>
  <si>
    <t>Lynne.Fulks@dmh.mo.gov</t>
  </si>
  <si>
    <t xml:space="preserve">STUCKENSCHNEIDER, ANGIE </t>
  </si>
  <si>
    <t>1 H79 SP082663-01</t>
  </si>
  <si>
    <t>MONTCLAIR STATE UNIVERSITY</t>
  </si>
  <si>
    <t>Montclair State University 1 Normal Avenue   Montclair, NJ  070431624</t>
  </si>
  <si>
    <t>MONTCLAIR</t>
  </si>
  <si>
    <t>Robert Reid</t>
  </si>
  <si>
    <t xml:space="preserve">973-655-7862 </t>
  </si>
  <si>
    <t>reidr@mail.montclair.edu</t>
  </si>
  <si>
    <t>REID, ROBERT J</t>
  </si>
  <si>
    <t>Montclair State University  1 Normal Avenue University Hall 4040 Montclair, NJ  070431624</t>
  </si>
  <si>
    <t>Montclair</t>
  </si>
  <si>
    <t>07043-1624</t>
  </si>
  <si>
    <t>1 H79 SP082546-01</t>
  </si>
  <si>
    <t>MOUNTAIN COMMUNITIES SUPPORTING EDUCATION, INC.</t>
  </si>
  <si>
    <t>Mountain Communities Supporting Education dba The 91 Vermont Route 11   Londonderry, VT  051489593</t>
  </si>
  <si>
    <t>LONDONDERRY</t>
  </si>
  <si>
    <t>VT</t>
  </si>
  <si>
    <t>Maryann Morris</t>
  </si>
  <si>
    <t>maryann@thecollaborative.us</t>
  </si>
  <si>
    <t xml:space="preserve">SILSBY, VICTORIA </t>
  </si>
  <si>
    <t>1 H79 SP082535-01</t>
  </si>
  <si>
    <t>NATIONAL CENTER FOR FRONTIER COMMUNITIES</t>
  </si>
  <si>
    <t>The National Center for Frontier Communities 301 W College Ave St 5  Silver City, NM  880615002</t>
  </si>
  <si>
    <t>SILVER CITY</t>
  </si>
  <si>
    <t>Dr. Stacey Cox</t>
  </si>
  <si>
    <t xml:space="preserve">575-640-0149 </t>
  </si>
  <si>
    <t>Director@frontierus.org</t>
  </si>
  <si>
    <t>HILL, JOSEPH S</t>
  </si>
  <si>
    <t>1 H79 SP082567-01</t>
  </si>
  <si>
    <t>NATIONAL COUNCIL ON ALCOHOLISM AND DRUG DEPENDENCE OF HUDSON COUNTY</t>
  </si>
  <si>
    <t>PARTNERS IN PREVENTION 110B MEADOWLANDS PKWY SUITE 302  SECAUCUS, NJ  070942302</t>
  </si>
  <si>
    <t>SECAUCUS</t>
  </si>
  <si>
    <t>Mr. DOUG BRATTON</t>
  </si>
  <si>
    <t xml:space="preserve">201-552-2264 </t>
  </si>
  <si>
    <t>DBRATTON@PIPNJ.ORG</t>
  </si>
  <si>
    <t xml:space="preserve">SILVERMAN, MICHAEL </t>
  </si>
  <si>
    <t>110b Meadowlands Parkway Suite 302   Secaucus, NJ  07094</t>
  </si>
  <si>
    <t>Secaucus</t>
  </si>
  <si>
    <t>07094-</t>
  </si>
  <si>
    <t>1 H79 SP082703-01</t>
  </si>
  <si>
    <t>NATIONAL INDIAN YOUTH LEADERSHIP DEVELOPMENT PROJECT, INC.</t>
  </si>
  <si>
    <t>National Indian Youth Leadership Project 2501 San Pedro NE, Suite 116   Albuquerque, NM  871104131</t>
  </si>
  <si>
    <t>ALBUQUERQUE</t>
  </si>
  <si>
    <t>Ms. Sheri Pfeiffer-Tsinajinnie</t>
  </si>
  <si>
    <t xml:space="preserve">505-554-2289 </t>
  </si>
  <si>
    <t>spfeiffertsinajinnie@niylp.org</t>
  </si>
  <si>
    <t>YAZZIE-CAMPBELL, HEATHER KIM</t>
  </si>
  <si>
    <t>1 H79 SP082442-01</t>
  </si>
  <si>
    <t>NEIGHBORHOOD HOUSE, INC.</t>
  </si>
  <si>
    <t>Neighborhood House 1225 S. Weller St. Suite 510  Seattle, WA  981441906</t>
  </si>
  <si>
    <t>SEATTLE</t>
  </si>
  <si>
    <t>WA</t>
  </si>
  <si>
    <t>Janice Deguchi</t>
  </si>
  <si>
    <t xml:space="preserve">(206) 461-8430 </t>
  </si>
  <si>
    <t>janiced@nhwa.org</t>
  </si>
  <si>
    <t xml:space="preserve">GRAHAM-SQUIRE, MIKE </t>
  </si>
  <si>
    <t>1225 S Weller St, Suite 510    Seattle, WA  98144</t>
  </si>
  <si>
    <t>Seattle</t>
  </si>
  <si>
    <t>98144-</t>
  </si>
  <si>
    <t>1 H79 SP082526-01</t>
  </si>
  <si>
    <t>NEIGHBORS BUILDING NEIGHBORHOODS, INC.</t>
  </si>
  <si>
    <t>NEIGHBORS BUILDING NEIGHBORHOODS, INC. 207 N 2nd STREET   Muskogee, OK  744016635</t>
  </si>
  <si>
    <t>MUSKOGEE</t>
  </si>
  <si>
    <t>Ms. Julie Ledbetter</t>
  </si>
  <si>
    <t xml:space="preserve">918-683-4600 </t>
  </si>
  <si>
    <t>jledbetter@nbn-nrc.org</t>
  </si>
  <si>
    <t xml:space="preserve">LEDBETTER, JULIE </t>
  </si>
  <si>
    <t>1 H79 SP082306-01</t>
  </si>
  <si>
    <t>NEW MEXICO STATE DEPARTMENT OF HUMAN SERVICES</t>
  </si>
  <si>
    <t>New Mexico State Department of Human Services Office of the Secretary - Human Services Departmen 1474 Rodeo Road  Santa Fe, NM  875056412</t>
  </si>
  <si>
    <t>SANTA FE</t>
  </si>
  <si>
    <t>Ms. Carolee Graham</t>
  </si>
  <si>
    <t xml:space="preserve">505-827-9485 </t>
  </si>
  <si>
    <t>Carolee.Graham@state.nm.us</t>
  </si>
  <si>
    <t xml:space="preserve">CHEMAN, KAREN </t>
  </si>
  <si>
    <t>Program Director</t>
  </si>
  <si>
    <t>NM Behavioral Health Services Division 37 Plaza La Prensa   Santa Fe, NM  87507</t>
  </si>
  <si>
    <t>Santa Fe</t>
  </si>
  <si>
    <t>87507-</t>
  </si>
  <si>
    <t xml:space="preserve">505-670-4027 </t>
  </si>
  <si>
    <t>1 H79 SP082346-01</t>
  </si>
  <si>
    <t>NORTHEASTERN WISCONSIN AREA HEALTH EDUCATION CENTER, INC.</t>
  </si>
  <si>
    <t>Northeastern Wisconsin Area Health Education Cente 925 S 15th Street   Manitowoc, WI  542205051</t>
  </si>
  <si>
    <t>MANITOWOC</t>
  </si>
  <si>
    <t>Mrs. Annie Short</t>
  </si>
  <si>
    <t xml:space="preserve">920-652-0238 </t>
  </si>
  <si>
    <t>annies@newahec.org</t>
  </si>
  <si>
    <t xml:space="preserve">SHORT, ANNIE </t>
  </si>
  <si>
    <t>Prevention Program Manager</t>
  </si>
  <si>
    <t>925 S 15th Street    Manitowoc, WI  54220</t>
  </si>
  <si>
    <t>Manitowoc</t>
  </si>
  <si>
    <t>54220-</t>
  </si>
  <si>
    <t>1 H79 SP082461-01</t>
  </si>
  <si>
    <t>NORTHERN KENTUCKY COOPERATIVE FOR EDUCATIONAL SERVICES, INC.</t>
  </si>
  <si>
    <t>Northern Kentucky Cooperative for Educational Serv 5516 E ALEXANDRIA PIKE   COLD SPRING, KY  410763540</t>
  </si>
  <si>
    <t>COLD SPRING</t>
  </si>
  <si>
    <t>Amy Razor</t>
  </si>
  <si>
    <t>amy.razor@nkces.org</t>
  </si>
  <si>
    <t xml:space="preserve">DANSBERRY, VICKI </t>
  </si>
  <si>
    <t>1 H79 SP082475-01</t>
  </si>
  <si>
    <t>NORTHERN OHIO RECOVERY ASSOCIATION, INC.</t>
  </si>
  <si>
    <t>Northern Ohio Recovery Association Northern Ohio Recovery Association 1400 East 55th  Cleveland, OH  441031304</t>
  </si>
  <si>
    <t>CLEVELAND</t>
  </si>
  <si>
    <t>OH</t>
  </si>
  <si>
    <t>Mrs. Anita Bradley</t>
  </si>
  <si>
    <t xml:space="preserve">216-391-6672 </t>
  </si>
  <si>
    <t>abradley@norainc.org</t>
  </si>
  <si>
    <t xml:space="preserve">BRADLEY, ANITA </t>
  </si>
  <si>
    <t>Northern Ohio Recovery Association 3746 Prospect Ave   Cleveland, OH  44115</t>
  </si>
  <si>
    <t>Cleveland</t>
  </si>
  <si>
    <t>44115-</t>
  </si>
  <si>
    <t>1 H79 SP082389-01</t>
  </si>
  <si>
    <t>NOWATA CAN, INC.</t>
  </si>
  <si>
    <t>Nowata CAN Inc. 111 N. Maple   Nowata, OK  740482623</t>
  </si>
  <si>
    <t>NOWATA</t>
  </si>
  <si>
    <t>Crystal Blagg</t>
  </si>
  <si>
    <t xml:space="preserve">918-273-1500 </t>
  </si>
  <si>
    <t>crystal_blagg@yahoo.com</t>
  </si>
  <si>
    <t xml:space="preserve">BLAGG, CRYSTAL </t>
  </si>
  <si>
    <t>1 H79 SP082446-01</t>
  </si>
  <si>
    <t>OKLAHOMA DEPT OF MENTAL HLTH/SUBS ABUSE</t>
  </si>
  <si>
    <t>OK Dept. of Mental Health and Substance Abuse Serv 2000 N. Classen Blvd.   Oklahoma City, OK  731066027</t>
  </si>
  <si>
    <t>Carrie Slatton-Hodges</t>
  </si>
  <si>
    <t xml:space="preserve">(405) 248-9205 </t>
  </si>
  <si>
    <t>chodges@odmhsas.org</t>
  </si>
  <si>
    <t>ONUORAH, YOUNG C</t>
  </si>
  <si>
    <t>1 H79 SP082384-01</t>
  </si>
  <si>
    <t>ONE CARE OF SOUTHWEST VIRGINIA, INC.</t>
  </si>
  <si>
    <t>One Care of Southwest Virginia, Inc 196 Cumberland Road   Cedar Bluff, VA  246091137</t>
  </si>
  <si>
    <t>Cedar Bluff</t>
  </si>
  <si>
    <t>VA</t>
  </si>
  <si>
    <t>Ms. Beth O'Connor</t>
  </si>
  <si>
    <t xml:space="preserve">540-231-7923 </t>
  </si>
  <si>
    <t>onecare.beth@gmail.com</t>
  </si>
  <si>
    <t xml:space="preserve">THORPE, MINDY </t>
  </si>
  <si>
    <t>1 H79 SP082702-01</t>
  </si>
  <si>
    <t>ONE COMMON UNITY, INC.</t>
  </si>
  <si>
    <t>One Common Unity 2437 15th St. NW   Washington, DC  200094101</t>
  </si>
  <si>
    <t>WASHINGTON</t>
  </si>
  <si>
    <t>DC</t>
  </si>
  <si>
    <t>Ms. Brittany Nixon</t>
  </si>
  <si>
    <t xml:space="preserve">(202)765-3757 </t>
  </si>
  <si>
    <t>brittany@onecommonunity.org</t>
  </si>
  <si>
    <t xml:space="preserve">DOWIATT, SHADEN </t>
  </si>
  <si>
    <t>1 H79 SP082649-01</t>
  </si>
  <si>
    <t>PACT 4 FAMILIES COLLABORATIVE</t>
  </si>
  <si>
    <t>PACT for Families Collaborative 2200 23rd St NE Suite 2030   Willmar, MN  562016608</t>
  </si>
  <si>
    <t>WILMAR</t>
  </si>
  <si>
    <t>MN</t>
  </si>
  <si>
    <t>Rochelle Peterson</t>
  </si>
  <si>
    <t>rochelle.peterson@pactforfamilies.org</t>
  </si>
  <si>
    <t xml:space="preserve">PETERSON, ROCHELLE </t>
  </si>
  <si>
    <t>1 H79 SP082387-01</t>
  </si>
  <si>
    <t>PIEDMONT REGIONAL COMMUNITY SERVICES</t>
  </si>
  <si>
    <t>PIEDMONT REGIONAL COMMUNITY SERVICES 24 CLAY ST   MARTINSVILLE, VA  241122810</t>
  </si>
  <si>
    <t>MARTINSVILLE</t>
  </si>
  <si>
    <t>Bonnie Favero</t>
  </si>
  <si>
    <t xml:space="preserve">276-340-3247 </t>
  </si>
  <si>
    <t>bfavero@piedmontcsb.org</t>
  </si>
  <si>
    <t xml:space="preserve">FAVERO, BONNIE </t>
  </si>
  <si>
    <t>1 H79 SP082414-01</t>
  </si>
  <si>
    <t>POLICE ACTIVITIES LEAGUE OF MASSENA, INC.</t>
  </si>
  <si>
    <t>Police Activities League of Massena, Inc. 30 Bayley Rd   Massena, NY  136622412</t>
  </si>
  <si>
    <t>MASSENA</t>
  </si>
  <si>
    <t>Zachary Monroe</t>
  </si>
  <si>
    <t>director@massenapal.com</t>
  </si>
  <si>
    <t xml:space="preserve">SAWYER, MARSHA </t>
  </si>
  <si>
    <t>1 H79 SP082604-01</t>
  </si>
  <si>
    <t>PORTER COUNTY SUBSTANCE  ABUSE COUNCIL, INC.</t>
  </si>
  <si>
    <t>Porter County Substance Abuse Council, Inc. 57 S. Michigan Ave Ste 203  Valparaiso, IN  463835393</t>
  </si>
  <si>
    <t>VALPARAISO</t>
  </si>
  <si>
    <t>Dawn Pelc</t>
  </si>
  <si>
    <t xml:space="preserve">219-462-0946 </t>
  </si>
  <si>
    <t>dpelc@portercountysac.com</t>
  </si>
  <si>
    <t xml:space="preserve">GRIFFIN, KAITLYN </t>
  </si>
  <si>
    <t>1 H79 SP082610-01</t>
  </si>
  <si>
    <t>POWER OF PUTNAM, INC.</t>
  </si>
  <si>
    <t>Power of Putnam, Inc. 25 West Broad Street Suite 9  Cookeville, TN  385012584</t>
  </si>
  <si>
    <t>COOKEVILLE</t>
  </si>
  <si>
    <t>Mrs. Amy Gibson</t>
  </si>
  <si>
    <t>amy@powerofputnam.org</t>
  </si>
  <si>
    <t xml:space="preserve">RUST, JOHN </t>
  </si>
  <si>
    <t>1 H79 SP082471-01</t>
  </si>
  <si>
    <t>SAGINAW VALLEY STATE UNIVERSITY</t>
  </si>
  <si>
    <t>Saginaw Valley State University Wickes 314 7400 Bay Road  University Center, MI  487100001</t>
  </si>
  <si>
    <t>UNIVERSITY CENTER</t>
  </si>
  <si>
    <t>Janet Rentsch</t>
  </si>
  <si>
    <t xml:space="preserve">(989) 964-7120 </t>
  </si>
  <si>
    <t>jrentsch@svsu.edu</t>
  </si>
  <si>
    <t>SCHACHMAN, KATHLEEN A</t>
  </si>
  <si>
    <t>216 Sherrick Hall    Bozeman, MT  59717</t>
  </si>
  <si>
    <t>Bozeman</t>
  </si>
  <si>
    <t>59717-</t>
  </si>
  <si>
    <t xml:space="preserve">406-994-2705 </t>
  </si>
  <si>
    <t>1 H79 SP082666-01</t>
  </si>
  <si>
    <t>SALISH KOOTENAI COLLEGE</t>
  </si>
  <si>
    <t>Salish Kootenai College 58138 U.S. 93 Box 70  Pablo, MT  598550000</t>
  </si>
  <si>
    <t>PABLO</t>
  </si>
  <si>
    <t>Greg Gould</t>
  </si>
  <si>
    <t xml:space="preserve">406-275-4800 </t>
  </si>
  <si>
    <t>greg_gould@skc.edu</t>
  </si>
  <si>
    <t xml:space="preserve">VICKIE, PETERSEN </t>
  </si>
  <si>
    <t>1 H79 SP082347-01</t>
  </si>
  <si>
    <t>SAY SAN DIEGO</t>
  </si>
  <si>
    <t>Social Advocates for Youth (SAY San Diego) 4775 Viewridge Ave   San Diego, CA  921231641</t>
  </si>
  <si>
    <t>SAN DIEGO</t>
  </si>
  <si>
    <t>Mrs. Claudia Ciarmoli</t>
  </si>
  <si>
    <t xml:space="preserve">619-283-9624 X 257 </t>
  </si>
  <si>
    <t>cciarmoli@saysandiego.org</t>
  </si>
  <si>
    <t xml:space="preserve">CIARMOLI, CLAUDIA </t>
  </si>
  <si>
    <t>1 H79 SP082657-01</t>
  </si>
  <si>
    <t>SOUTHEAST MISSOURI BEHAVIORAL HEALTH, INC.</t>
  </si>
  <si>
    <t>Southeast Missouri Behavioral Health 5536 Highway 32   Farmington, MO  636407357</t>
  </si>
  <si>
    <t>FARMINGTON</t>
  </si>
  <si>
    <t>Mrs. Angela Toman</t>
  </si>
  <si>
    <t xml:space="preserve">573-729-4103 </t>
  </si>
  <si>
    <t>atoman@semobh.org</t>
  </si>
  <si>
    <t xml:space="preserve">PEABODY, RYAN </t>
  </si>
  <si>
    <t>1 H79 SP082474-01</t>
  </si>
  <si>
    <t>SOUTHEAST MISSOURI YOUTH ABUSE PRVENTION COALITION</t>
  </si>
  <si>
    <t>Youth Substance Abuse Prevention Coalition 117 N Frederick St   Cape Girardeau, MO  637019998</t>
  </si>
  <si>
    <t>CAPE GIRARDEAU</t>
  </si>
  <si>
    <t>Phil Roop</t>
  </si>
  <si>
    <t>pastorphil@epicprevention.org</t>
  </si>
  <si>
    <t xml:space="preserve">FORT, MERCEDES </t>
  </si>
  <si>
    <t>1 H79 SP082341-01</t>
  </si>
  <si>
    <t>SOUTHERN ARIZONA AIDS FOUNDATION</t>
  </si>
  <si>
    <t>Southern Arizona AIDS Foundation 375 S Euclid Ave   Tucson, AZ  857196644</t>
  </si>
  <si>
    <t>Mr. Luis Ortega</t>
  </si>
  <si>
    <t xml:space="preserve">520-547-6127 </t>
  </si>
  <si>
    <t>Lortega@saaf.org</t>
  </si>
  <si>
    <t>ORTEGA, LUIS F</t>
  </si>
  <si>
    <t>375 S. Euclid Ave.    Tucson, AZ  85719</t>
  </si>
  <si>
    <t>Tucson</t>
  </si>
  <si>
    <t>85719-</t>
  </si>
  <si>
    <t>1 H79 SP082383-01</t>
  </si>
  <si>
    <t>SOUTHERN PLAINS TRIBAL HEALTH BOARD FOUNDATION</t>
  </si>
  <si>
    <t>Southern Plains Tribal Health Board Foundation 9705 North Broadway Extension Suite 200  Oklahoma City, OK  731146325</t>
  </si>
  <si>
    <t>OKLAHOMA CITTY</t>
  </si>
  <si>
    <t>Mr. Aron Wahkinney</t>
  </si>
  <si>
    <t xml:space="preserve">405-652-9203 </t>
  </si>
  <si>
    <t>awahkinney@spthb.org</t>
  </si>
  <si>
    <t xml:space="preserve">WAHKINNEY, ARON </t>
  </si>
  <si>
    <t>1 H79 SP082585-01</t>
  </si>
  <si>
    <t>STARS NASHVILLE</t>
  </si>
  <si>
    <t>STARS Nashville 1700 Charlotte Avenue Suite 200  Nashville, TN  372032979</t>
  </si>
  <si>
    <t>NASHVILLE</t>
  </si>
  <si>
    <t>Mr. P. Dinwiddie</t>
  </si>
  <si>
    <t xml:space="preserve">615-279-0058 </t>
  </si>
  <si>
    <t>prdinwiddie@starsnashville.org</t>
  </si>
  <si>
    <t xml:space="preserve">SCHMAHL, SANDY </t>
  </si>
  <si>
    <t>1 H79 SP082556-01</t>
  </si>
  <si>
    <t>TAHLEQUAH PUBLIC SCHOOLS</t>
  </si>
  <si>
    <t>Tahlequah Public Schools P.O. Box 517   Tahlequah, OK  744650517</t>
  </si>
  <si>
    <t>TAHLEQUAH</t>
  </si>
  <si>
    <t>Tanya Jones</t>
  </si>
  <si>
    <t xml:space="preserve">918-458-4100 </t>
  </si>
  <si>
    <t>jonest@tahlequahschools.org</t>
  </si>
  <si>
    <t xml:space="preserve">BLOOMER, DESIRAE </t>
  </si>
  <si>
    <t>1 H79 SP082376-01</t>
  </si>
  <si>
    <t>TANANA CHIEFS CONFERENCE, INC.</t>
  </si>
  <si>
    <t>Dena Nena Henash dba TANANA CHIEFS CONFERENCE 122 1ST AVE STE 600   FAIRBANKS, AK  997014899</t>
  </si>
  <si>
    <t>FAIRBANKS</t>
  </si>
  <si>
    <t>AK</t>
  </si>
  <si>
    <t>Diane Evans-Sommer</t>
  </si>
  <si>
    <t xml:space="preserve">907-452-8251 </t>
  </si>
  <si>
    <t>diane.evans@tananachiefs.org</t>
  </si>
  <si>
    <t xml:space="preserve">ERICKSON, KAILEY </t>
  </si>
  <si>
    <t>1 H79 SP082629-01</t>
  </si>
  <si>
    <t>TEXANS STANDING TALL</t>
  </si>
  <si>
    <t>Texans Standing Tall 2211 S. IH-35 Suite 201  Austin, TX  787413824</t>
  </si>
  <si>
    <t>AUSTIN</t>
  </si>
  <si>
    <t>Nicole Holt</t>
  </si>
  <si>
    <t xml:space="preserve">512-442-7501 </t>
  </si>
  <si>
    <t>NHolt@TxSDY.org</t>
  </si>
  <si>
    <t xml:space="preserve">NITIBHON, ATALIE </t>
  </si>
  <si>
    <t>1 H79 SP082550-01</t>
  </si>
  <si>
    <t>TOWN OF WARE</t>
  </si>
  <si>
    <t>TOWN OF WARE TOWN OF WARE 126 MAIN ST  WARE, MA  010821619</t>
  </si>
  <si>
    <t>WARE</t>
  </si>
  <si>
    <t>Stuart Beckley</t>
  </si>
  <si>
    <t>sbeckley@townofware.com</t>
  </si>
  <si>
    <t>GRAMAROSSA, GAIL L</t>
  </si>
  <si>
    <t>Program Director 126 Main Str.   Ware, MA  01082</t>
  </si>
  <si>
    <t>Ware</t>
  </si>
  <si>
    <t>01082-</t>
  </si>
  <si>
    <t>1 H79 SP082504-01</t>
  </si>
  <si>
    <t>VERMONT STATE AGENCY OF HUMAN SERVICES</t>
  </si>
  <si>
    <t>Vermont State Agency of Human Services 280 State Dr   Waterbury, VT  056710000</t>
  </si>
  <si>
    <t>WATERBURY</t>
  </si>
  <si>
    <t>Paul Daley</t>
  </si>
  <si>
    <t xml:space="preserve">(802) 863-7284 </t>
  </si>
  <si>
    <t>ahs.vdhfedgrantoperations@vermont.gov</t>
  </si>
  <si>
    <t>SEIVWRIGHT, CYNTHIA LEE</t>
  </si>
  <si>
    <t>108 Cherry St.    Burlington, VT  05401</t>
  </si>
  <si>
    <t>Burlington</t>
  </si>
  <si>
    <t>05401-</t>
  </si>
  <si>
    <t xml:space="preserve">802-651-1550 </t>
  </si>
  <si>
    <t>1 H79 SP082473-01</t>
  </si>
  <si>
    <t>WESTBROOK HEALTH SERVICES, INC.</t>
  </si>
  <si>
    <t>Westbrook Health Services, Inc. 2121 East Seventh Street   Parkersburg, WV  261010000</t>
  </si>
  <si>
    <t>PARKERSBURG</t>
  </si>
  <si>
    <t>Kevin Trippett</t>
  </si>
  <si>
    <t xml:space="preserve">(304) 865-4692 </t>
  </si>
  <si>
    <t>kevin@westbrookhealth.com</t>
  </si>
  <si>
    <t xml:space="preserve">MIZE, SHELLY </t>
  </si>
  <si>
    <t>1 H79 SP082485-01</t>
  </si>
  <si>
    <t>WESTCARE ILLINOIS, INC.</t>
  </si>
  <si>
    <t>WestCare Illinois, Inc. 1100 West Cermak Road #B414   Chicago, IL  606080496</t>
  </si>
  <si>
    <t>CHICAGO</t>
  </si>
  <si>
    <t>IL</t>
  </si>
  <si>
    <t>Frank Rabbito</t>
  </si>
  <si>
    <t xml:space="preserve">(305) 537-3784 </t>
  </si>
  <si>
    <t>Frank.rabbito@westcare.com</t>
  </si>
  <si>
    <t xml:space="preserve">JOHNSON, TRACY </t>
  </si>
  <si>
    <t>1 H79 SP082525-01</t>
  </si>
  <si>
    <t>WESTCARE PACIFIC ISLANDS, INC.</t>
  </si>
  <si>
    <t>WestCare Pacific Islands, Inc. 222 Chalan Santo Papa Reflection Center ste. 102  Hagatna, GU  969105173</t>
  </si>
  <si>
    <t>TAMUNING</t>
  </si>
  <si>
    <t>GU</t>
  </si>
  <si>
    <t>Amy Singer</t>
  </si>
  <si>
    <t xml:space="preserve">(917) 763-1790 </t>
  </si>
  <si>
    <t>amy.singer@westcare.com</t>
  </si>
  <si>
    <t xml:space="preserve">RAMOS, AJA </t>
  </si>
  <si>
    <t>1 H79 SP082578-01</t>
  </si>
  <si>
    <t>WYOMING STATE DEPARTMENT OF HEALTH</t>
  </si>
  <si>
    <t>Wyoming State Department of Health 401 Hathaway Building   Cheyenne, WY  820020001</t>
  </si>
  <si>
    <t>CHEYENNE</t>
  </si>
  <si>
    <t>Rachel Nuss</t>
  </si>
  <si>
    <t xml:space="preserve">307-777-6463 </t>
  </si>
  <si>
    <t>rachel.nuss3@wyo.gov</t>
  </si>
  <si>
    <t xml:space="preserve">NUSS, RACHEL </t>
  </si>
  <si>
    <t>122 West 25th Street 3rd Floor West   Cheyenne, WY  82002</t>
  </si>
  <si>
    <t>Cheyenne</t>
  </si>
  <si>
    <t>82002-</t>
  </si>
  <si>
    <t>1 H79 SP082476-01</t>
  </si>
  <si>
    <t>YOUNGSTOWN URBAN MINORITY ALCOHOLISM AND DRUG ABUSE OUTREACH PROGRAM, INC.</t>
  </si>
  <si>
    <t>Youngstown UMADAOP 1327 Florencedale Avenue   Youngstown, OH  445052719</t>
  </si>
  <si>
    <t>YOUNGSTOWN</t>
  </si>
  <si>
    <t>Mr. Darryl Alexander</t>
  </si>
  <si>
    <t>alexandersrdarryl@yahoo.com</t>
  </si>
  <si>
    <t xml:space="preserve">DIXON, ILENE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</si>
</sst>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yyyy/mm/dd"/>
    <numFmt numFmtId="165" formatCode="_(* #,##0_);_(* \(#,##0\);_(* &quot;-&quot;??_);_(@_)"/>
    <numFmt numFmtId="166" formatCode="&quot;$&quot;#,##0"/>
    <numFmt numFmtId="167" formatCode="0_);\(0\)"/>
    <numFmt numFmtId="168" formatCode="yyyy/mm/dd\ hh:mm:ss\ AM/PM"/>
  </numFmts>
  <fonts count="13" x14ac:knownFonts="1">
    <font>
      <sz val="9"/>
      <color theme="1"/>
      <name val="Tahoma"/>
      <family val="2"/>
    </font>
    <font>
      <sz val="9"/>
      <color theme="1"/>
      <name val="Tahoma"/>
      <family val="2"/>
    </font>
    <font>
      <sz val="10"/>
      <color theme="3" tint="-0.499984740745262"/>
      <name val="Century Gothic"/>
      <family val="2"/>
    </font>
    <font>
      <b/>
      <sz val="10"/>
      <color theme="1" tint="0.249977111117893"/>
      <name val="Century Gothic"/>
      <family val="2"/>
    </font>
    <font>
      <u/>
      <sz val="9"/>
      <color theme="10"/>
      <name val="Tahoma"/>
      <family val="2"/>
    </font>
    <font>
      <sz val="8"/>
      <color theme="1"/>
      <name val="Tahoma"/>
      <family val="2"/>
    </font>
    <font>
      <b/>
      <sz val="8"/>
      <color theme="1" tint="0.24994659260841701"/>
      <name val="Century Gothic"/>
      <family val="2"/>
    </font>
    <font>
      <sz val="8"/>
      <color theme="1" tint="0.24994659260841701"/>
      <name val="Century Gothic"/>
      <family val="2"/>
    </font>
    <font>
      <sz val="8"/>
      <color theme="1"/>
      <name val="Century Gothic"/>
      <family val="2"/>
    </font>
    <font>
      <b/>
      <sz val="8"/>
      <name val="Arial"/>
      <family val="2"/>
    </font>
    <font>
      <sz val="8"/>
      <color theme="1" tint="0.14999847407452621"/>
      <name val="Century Gothic"/>
      <family val="2"/>
    </font>
    <font>
      <sz val="8"/>
      <color rgb="FFFF0000"/>
      <name val="Century Gothic"/>
      <family val="2"/>
    </font>
    <font>
      <sz val="16"/>
      <color rgb="FFFF0000"/>
      <name val="Tahoma"/>
      <family val="2"/>
    </font>
  </fonts>
  <fills count="5">
    <fill>
      <patternFill patternType="none"/>
    </fill>
    <fill>
      <patternFill patternType="gray125"/>
    </fill>
    <fill>
      <patternFill patternType="solid">
        <fgColor theme="4" tint="0.59996337778862885"/>
        <bgColor indexed="64"/>
      </patternFill>
    </fill>
    <fill>
      <patternFill patternType="solid">
        <fgColor theme="4" tint="0.59999389629810485"/>
        <bgColor indexed="64"/>
      </patternFill>
    </fill>
    <fill>
      <patternFill patternType="solid">
        <fgColor theme="0" tint="-0.249977111117893"/>
        <bgColor indexed="64"/>
      </patternFill>
    </fill>
  </fills>
  <borders count="18">
    <border>
      <left/>
      <right/>
      <top/>
      <bottom/>
      <diagonal/>
    </border>
    <border>
      <left style="thin">
        <color indexed="64"/>
      </left>
      <right/>
      <top/>
      <bottom style="thin">
        <color indexed="64"/>
      </bottom>
      <diagonal/>
    </border>
    <border>
      <left/>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top/>
      <bottom/>
      <diagonal/>
    </border>
    <border>
      <left/>
      <right/>
      <top style="thin">
        <color theme="1" tint="0.34998626667073579"/>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indexed="64"/>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right style="thin">
        <color theme="1" tint="0.34998626667073579"/>
      </right>
      <top style="thin">
        <color theme="1" tint="0.34998626667073579"/>
      </top>
      <bottom style="thin">
        <color theme="1" tint="0.34998626667073579"/>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1" tint="0.34998626667073579"/>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63">
    <xf numFmtId="0" fontId="0" fillId="0" borderId="0" xfId="0"/>
    <xf numFmtId="10" fontId="2" fillId="0" borderId="0" xfId="2" applyNumberFormat="1" applyFont="1"/>
    <xf numFmtId="167" fontId="2" fillId="0" borderId="0" xfId="1" applyNumberFormat="1" applyFont="1"/>
    <xf numFmtId="165" fontId="2" fillId="0" borderId="0" xfId="1" applyNumberFormat="1" applyFont="1"/>
    <xf numFmtId="166" fontId="2" fillId="0" borderId="0" xfId="1" applyNumberFormat="1" applyFont="1"/>
    <xf numFmtId="4" fontId="2" fillId="0" borderId="0" xfId="1" applyNumberFormat="1" applyFont="1"/>
    <xf numFmtId="0" fontId="2" fillId="0" borderId="0" xfId="0" applyFont="1"/>
    <xf numFmtId="164" fontId="2" fillId="0" borderId="0" xfId="0" applyNumberFormat="1" applyFont="1"/>
    <xf numFmtId="168" fontId="2" fillId="0" borderId="0" xfId="0" applyNumberFormat="1" applyFont="1"/>
    <xf numFmtId="0" fontId="3" fillId="2" borderId="0" xfId="0" applyFont="1" applyFill="1"/>
    <xf numFmtId="14" fontId="0" fillId="0" borderId="0" xfId="0" applyNumberFormat="1"/>
    <xf numFmtId="0" fontId="4" fillId="0" borderId="0" xfId="3"/>
    <xf numFmtId="0" fontId="5" fillId="0" borderId="0" xfId="0" applyFont="1" applyAlignment="1">
      <alignment wrapText="1"/>
    </xf>
    <xf numFmtId="0" fontId="5" fillId="0" borderId="0" xfId="0" applyFont="1"/>
    <xf numFmtId="0" fontId="6" fillId="0" borderId="0" xfId="0" applyFont="1" applyFill="1" applyBorder="1" applyAlignment="1">
      <alignment horizontal="center"/>
    </xf>
    <xf numFmtId="0" fontId="5" fillId="0" borderId="0" xfId="0" applyFont="1" applyBorder="1"/>
    <xf numFmtId="0" fontId="5" fillId="0" borderId="0" xfId="0" applyFont="1" applyAlignment="1">
      <alignment vertical="center" wrapText="1"/>
    </xf>
    <xf numFmtId="0" fontId="5" fillId="0" borderId="17" xfId="0" applyFont="1" applyBorder="1"/>
    <xf numFmtId="0" fontId="5" fillId="0" borderId="10" xfId="0" applyFont="1" applyFill="1" applyBorder="1"/>
    <xf numFmtId="0" fontId="5" fillId="0" borderId="0" xfId="0" applyFont="1" applyFill="1" applyBorder="1"/>
    <xf numFmtId="0" fontId="7" fillId="3" borderId="1" xfId="0" applyFont="1" applyFill="1" applyBorder="1" applyAlignment="1">
      <alignment vertical="center"/>
    </xf>
    <xf numFmtId="0" fontId="8" fillId="0" borderId="8" xfId="0" applyFont="1" applyBorder="1" applyAlignment="1">
      <alignment wrapText="1"/>
    </xf>
    <xf numFmtId="0" fontId="5" fillId="0" borderId="4" xfId="0" applyFont="1" applyBorder="1"/>
    <xf numFmtId="0" fontId="8" fillId="0" borderId="0" xfId="0" applyFont="1"/>
    <xf numFmtId="0" fontId="8" fillId="0" borderId="2" xfId="0" applyFont="1" applyBorder="1"/>
    <xf numFmtId="0" fontId="7" fillId="3" borderId="3" xfId="0" applyFont="1" applyFill="1" applyBorder="1" applyAlignment="1">
      <alignment vertical="center"/>
    </xf>
    <xf numFmtId="0" fontId="8" fillId="0" borderId="6" xfId="0" applyFont="1" applyBorder="1" applyAlignment="1">
      <alignment wrapText="1"/>
    </xf>
    <xf numFmtId="0" fontId="8" fillId="0" borderId="0" xfId="0" applyFont="1" applyFill="1"/>
    <xf numFmtId="0" fontId="8" fillId="0" borderId="2" xfId="0" applyFont="1" applyBorder="1" applyAlignment="1">
      <alignment wrapText="1"/>
    </xf>
    <xf numFmtId="0" fontId="7" fillId="3" borderId="6" xfId="0" applyFont="1" applyFill="1" applyBorder="1" applyAlignment="1">
      <alignment vertical="center"/>
    </xf>
    <xf numFmtId="0" fontId="7" fillId="3" borderId="7" xfId="0" applyFont="1" applyFill="1" applyBorder="1" applyAlignment="1">
      <alignment vertical="center"/>
    </xf>
    <xf numFmtId="0" fontId="8" fillId="0" borderId="0" xfId="0" applyFont="1" applyAlignment="1">
      <alignment wrapText="1"/>
    </xf>
    <xf numFmtId="0" fontId="9" fillId="0" borderId="0" xfId="0" applyFont="1"/>
    <xf numFmtId="0" fontId="5" fillId="0" borderId="5" xfId="0" applyFont="1" applyBorder="1" applyAlignment="1">
      <alignment wrapText="1"/>
    </xf>
    <xf numFmtId="0" fontId="10" fillId="4" borderId="10" xfId="0" applyFont="1" applyFill="1" applyBorder="1" applyAlignment="1">
      <alignment wrapText="1"/>
    </xf>
    <xf numFmtId="0" fontId="10" fillId="4" borderId="0" xfId="0" applyFont="1" applyFill="1" applyBorder="1"/>
    <xf numFmtId="0" fontId="10" fillId="4" borderId="11" xfId="0" applyFont="1" applyFill="1" applyBorder="1"/>
    <xf numFmtId="0" fontId="8" fillId="0" borderId="0" xfId="0" applyFont="1" applyBorder="1"/>
    <xf numFmtId="0" fontId="11" fillId="0" borderId="10" xfId="0" applyFont="1" applyBorder="1" applyAlignment="1">
      <alignment vertical="center" wrapText="1"/>
    </xf>
    <xf numFmtId="0" fontId="8" fillId="0" borderId="0" xfId="0" applyFont="1" applyBorder="1" applyAlignment="1">
      <alignment wrapText="1"/>
    </xf>
    <xf numFmtId="0" fontId="8" fillId="0" borderId="11" xfId="0" applyFont="1" applyBorder="1" applyAlignment="1">
      <alignment wrapText="1"/>
    </xf>
    <xf numFmtId="0" fontId="11" fillId="0" borderId="10" xfId="0" applyFont="1" applyFill="1" applyBorder="1" applyAlignment="1">
      <alignment horizontal="center" vertical="center" wrapText="1"/>
    </xf>
    <xf numFmtId="0" fontId="8" fillId="0" borderId="0" xfId="0" applyFont="1" applyFill="1" applyBorder="1" applyAlignment="1">
      <alignment wrapText="1"/>
    </xf>
    <xf numFmtId="0" fontId="8" fillId="0" borderId="11" xfId="0" applyFont="1" applyBorder="1"/>
    <xf numFmtId="0" fontId="11" fillId="0" borderId="10" xfId="0" applyFont="1" applyBorder="1" applyAlignment="1">
      <alignment vertical="center"/>
    </xf>
    <xf numFmtId="0" fontId="11" fillId="0" borderId="1" xfId="0" applyFont="1" applyFill="1" applyBorder="1" applyAlignment="1">
      <alignment horizontal="center" vertical="center" wrapText="1"/>
    </xf>
    <xf numFmtId="0" fontId="8" fillId="0" borderId="12" xfId="0" applyFont="1" applyFill="1" applyBorder="1" applyAlignment="1">
      <alignment wrapText="1"/>
    </xf>
    <xf numFmtId="0" fontId="8" fillId="0" borderId="13" xfId="0" applyFont="1" applyBorder="1" applyAlignment="1">
      <alignment wrapText="1"/>
    </xf>
    <xf numFmtId="0" fontId="11" fillId="0" borderId="1" xfId="0" applyFont="1" applyBorder="1" applyAlignment="1">
      <alignment vertical="center" wrapText="1"/>
    </xf>
    <xf numFmtId="0" fontId="8" fillId="0" borderId="12" xfId="0" applyFont="1" applyBorder="1" applyAlignment="1">
      <alignment wrapText="1"/>
    </xf>
    <xf numFmtId="0" fontId="11" fillId="0" borderId="1" xfId="0" applyFont="1" applyFill="1" applyBorder="1" applyAlignment="1">
      <alignment vertical="center" wrapText="1"/>
    </xf>
    <xf numFmtId="0" fontId="5" fillId="0" borderId="0" xfId="0" applyFont="1" applyAlignment="1">
      <alignment vertical="center"/>
    </xf>
    <xf numFmtId="0" fontId="10" fillId="4" borderId="11" xfId="0" applyFont="1" applyFill="1" applyBorder="1" applyAlignment="1">
      <alignment wrapText="1"/>
    </xf>
    <xf numFmtId="0" fontId="12" fillId="0" borderId="0" xfId="0" applyFont="1" applyAlignment="1">
      <alignment horizontal="center" vertical="center"/>
    </xf>
    <xf numFmtId="0" fontId="5" fillId="0" borderId="0" xfId="0" applyFont="1" applyAlignment="1">
      <alignment horizontal="center" vertical="center"/>
    </xf>
    <xf numFmtId="0" fontId="6" fillId="3" borderId="14" xfId="0" applyFont="1" applyFill="1" applyBorder="1" applyAlignment="1">
      <alignment horizontal="center"/>
    </xf>
    <xf numFmtId="0" fontId="6" fillId="3" borderId="15" xfId="0" applyFont="1" applyFill="1" applyBorder="1" applyAlignment="1">
      <alignment horizontal="center"/>
    </xf>
    <xf numFmtId="0" fontId="6" fillId="3" borderId="16" xfId="0" applyFont="1" applyFill="1" applyBorder="1" applyAlignment="1">
      <alignment horizontal="center"/>
    </xf>
    <xf numFmtId="0" fontId="7" fillId="3" borderId="16" xfId="0" applyFont="1" applyFill="1" applyBorder="1" applyAlignment="1"/>
    <xf numFmtId="0" fontId="6" fillId="0" borderId="2" xfId="0" applyFont="1" applyFill="1" applyBorder="1" applyAlignment="1">
      <alignment horizontal="center"/>
    </xf>
    <xf numFmtId="0" fontId="7" fillId="0" borderId="9" xfId="0" applyFont="1" applyFill="1" applyBorder="1" applyAlignment="1"/>
    <xf numFmtId="0" fontId="5" fillId="0" borderId="10" xfId="0" applyFont="1" applyFill="1" applyBorder="1" applyAlignment="1">
      <alignment horizontal="center" wrapText="1"/>
    </xf>
    <xf numFmtId="0" fontId="5" fillId="0" borderId="0" xfId="0" applyFont="1" applyFill="1" applyBorder="1" applyAlignment="1">
      <alignment horizontal="center" wrapText="1"/>
    </xf>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s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A1:Q88"/>
  <sheetViews>
    <sheetView tabSelected="1" workbookViewId="0">
      <selection activeCell="A52" sqref="A52:XFD52"/>
    </sheetView>
  </sheetViews>
  <sheetFormatPr defaultRowHeight="11.5" x14ac:dyDescent="0.25"/>
  <cols>
    <col min="1" max="1" width="7" bestFit="1" customWidth="1"/>
    <col min="2" max="2" width="23.796875" bestFit="1" customWidth="1"/>
    <col min="3" max="3" width="92.796875" bestFit="1" customWidth="1"/>
    <col min="4" max="4" width="59.19921875" customWidth="1"/>
    <col min="5" max="5" width="19.69921875" bestFit="1" customWidth="1"/>
    <col min="6" max="6" width="6.3984375" bestFit="1" customWidth="1"/>
    <col min="7" max="7" width="30.8984375" bestFit="1" customWidth="1"/>
    <col min="8" max="8" width="22.796875" bestFit="1" customWidth="1"/>
    <col min="9" max="9" width="44.19921875" bestFit="1" customWidth="1"/>
    <col min="10" max="10" width="32.09765625" bestFit="1" customWidth="1"/>
    <col min="11" max="11" width="30.19921875" bestFit="1" customWidth="1"/>
    <col min="12" max="12" width="27.59765625" customWidth="1"/>
    <col min="13" max="13" width="15.296875" bestFit="1" customWidth="1"/>
    <col min="14" max="14" width="4.796875" bestFit="1" customWidth="1"/>
    <col min="15" max="15" width="11.5" bestFit="1" customWidth="1"/>
    <col min="16" max="16" width="34.8984375" bestFit="1" customWidth="1"/>
    <col min="17" max="17" width="14" bestFit="1" customWidth="1"/>
  </cols>
  <sheetData>
    <row r="1" spans="1:17" ht="12.5" x14ac:dyDescent="0.25">
      <c r="A1" s="9" t="s">
        <v>28</v>
      </c>
      <c r="B1" s="9" t="s">
        <v>58</v>
      </c>
      <c r="C1" s="9" t="s">
        <v>59</v>
      </c>
      <c r="D1" s="9" t="s">
        <v>60</v>
      </c>
      <c r="E1" s="9" t="s">
        <v>61</v>
      </c>
      <c r="F1" s="9" t="s">
        <v>62</v>
      </c>
      <c r="G1" s="9" t="s">
        <v>63</v>
      </c>
      <c r="H1" s="9" t="s">
        <v>64</v>
      </c>
      <c r="I1" s="9" t="s">
        <v>65</v>
      </c>
      <c r="J1" s="9" t="s">
        <v>66</v>
      </c>
      <c r="K1" s="9" t="s">
        <v>67</v>
      </c>
      <c r="L1" s="9" t="s">
        <v>68</v>
      </c>
      <c r="M1" s="9" t="s">
        <v>69</v>
      </c>
      <c r="N1" s="9" t="s">
        <v>70</v>
      </c>
      <c r="O1" s="9" t="s">
        <v>71</v>
      </c>
      <c r="P1" s="9" t="s">
        <v>72</v>
      </c>
      <c r="Q1" s="9" t="s">
        <v>73</v>
      </c>
    </row>
    <row r="2" spans="1:17" ht="12.5" x14ac:dyDescent="0.25">
      <c r="A2" s="6" t="s">
        <v>74</v>
      </c>
      <c r="B2" s="6" t="s">
        <v>75</v>
      </c>
      <c r="C2" s="6" t="s">
        <v>76</v>
      </c>
      <c r="D2" s="6" t="s">
        <v>77</v>
      </c>
      <c r="E2" s="6" t="s">
        <v>78</v>
      </c>
      <c r="F2" s="6" t="s">
        <v>79</v>
      </c>
      <c r="G2" s="6" t="s">
        <v>80</v>
      </c>
      <c r="H2" s="6">
        <v>4052754030</v>
      </c>
      <c r="I2" s="6" t="s">
        <v>81</v>
      </c>
      <c r="J2" s="6" t="s">
        <v>82</v>
      </c>
      <c r="K2" s="6" t="s">
        <v>83</v>
      </c>
      <c r="L2" s="6" t="s">
        <v>84</v>
      </c>
      <c r="M2" s="6" t="s">
        <v>83</v>
      </c>
      <c r="N2" s="6" t="s">
        <v>83</v>
      </c>
      <c r="O2" s="6" t="s">
        <v>83</v>
      </c>
      <c r="P2" s="11" t="str">
        <f>HYPERLINK("mailto:lindag@astribe.com","lindag@astribe.com")</f>
        <v>lindag@astribe.com</v>
      </c>
      <c r="Q2" s="6" t="s">
        <v>83</v>
      </c>
    </row>
    <row r="3" spans="1:17" ht="12.5" x14ac:dyDescent="0.25">
      <c r="A3" s="6" t="s">
        <v>74</v>
      </c>
      <c r="B3" s="6" t="s">
        <v>85</v>
      </c>
      <c r="C3" s="6" t="s">
        <v>86</v>
      </c>
      <c r="D3" s="6" t="s">
        <v>87</v>
      </c>
      <c r="E3" s="6" t="s">
        <v>88</v>
      </c>
      <c r="F3" s="6" t="s">
        <v>89</v>
      </c>
      <c r="G3" s="6" t="s">
        <v>90</v>
      </c>
      <c r="H3" s="6">
        <v>9365631101</v>
      </c>
      <c r="I3" s="6" t="s">
        <v>91</v>
      </c>
      <c r="J3" s="6" t="s">
        <v>92</v>
      </c>
      <c r="K3" s="6" t="s">
        <v>83</v>
      </c>
      <c r="L3" s="6" t="s">
        <v>84</v>
      </c>
      <c r="M3" s="6" t="s">
        <v>83</v>
      </c>
      <c r="N3" s="6" t="s">
        <v>83</v>
      </c>
      <c r="O3" s="6" t="s">
        <v>83</v>
      </c>
      <c r="P3" s="11" t="str">
        <f>HYPERLINK("mailto:myras@nsacot.nashville.ihs.gov","myras@nsacot.nashville.ihs.gov")</f>
        <v>myras@nsacot.nashville.ihs.gov</v>
      </c>
      <c r="Q3" s="6" t="s">
        <v>83</v>
      </c>
    </row>
    <row r="4" spans="1:17" ht="12.5" x14ac:dyDescent="0.25">
      <c r="A4" s="6" t="s">
        <v>74</v>
      </c>
      <c r="B4" s="6" t="s">
        <v>93</v>
      </c>
      <c r="C4" s="6" t="s">
        <v>94</v>
      </c>
      <c r="D4" s="6" t="s">
        <v>95</v>
      </c>
      <c r="E4" s="6" t="s">
        <v>96</v>
      </c>
      <c r="F4" s="6" t="s">
        <v>97</v>
      </c>
      <c r="G4" s="6" t="s">
        <v>98</v>
      </c>
      <c r="H4" s="6">
        <v>3157884660</v>
      </c>
      <c r="I4" s="6" t="s">
        <v>99</v>
      </c>
      <c r="J4" s="6" t="s">
        <v>100</v>
      </c>
      <c r="K4" s="6" t="s">
        <v>83</v>
      </c>
      <c r="L4" s="6" t="s">
        <v>84</v>
      </c>
      <c r="M4" s="6" t="s">
        <v>83</v>
      </c>
      <c r="N4" s="6" t="s">
        <v>83</v>
      </c>
      <c r="O4" s="6" t="s">
        <v>83</v>
      </c>
      <c r="P4" s="11" t="str">
        <f>HYPERLINK("mailto:aseefried-brown@pivot2health.com","aseefried-brown@pivot2health.com")</f>
        <v>aseefried-brown@pivot2health.com</v>
      </c>
      <c r="Q4" s="6" t="s">
        <v>83</v>
      </c>
    </row>
    <row r="5" spans="1:17" ht="12.5" x14ac:dyDescent="0.25">
      <c r="A5" s="6" t="s">
        <v>74</v>
      </c>
      <c r="B5" s="6" t="s">
        <v>101</v>
      </c>
      <c r="C5" s="6" t="s">
        <v>102</v>
      </c>
      <c r="D5" s="6" t="s">
        <v>103</v>
      </c>
      <c r="E5" s="6" t="s">
        <v>104</v>
      </c>
      <c r="F5" s="6" t="s">
        <v>105</v>
      </c>
      <c r="G5" s="6" t="s">
        <v>106</v>
      </c>
      <c r="H5" s="6" t="s">
        <v>107</v>
      </c>
      <c r="I5" s="6" t="s">
        <v>108</v>
      </c>
      <c r="J5" s="6" t="s">
        <v>109</v>
      </c>
      <c r="K5" s="6" t="s">
        <v>110</v>
      </c>
      <c r="L5" s="6" t="s">
        <v>84</v>
      </c>
      <c r="M5" s="6" t="s">
        <v>83</v>
      </c>
      <c r="N5" s="6" t="s">
        <v>83</v>
      </c>
      <c r="O5" s="6" t="s">
        <v>83</v>
      </c>
      <c r="P5" s="11" t="str">
        <f>HYPERLINK("mailto:saramcgregor@hotmail.com","saramcgregor@hotmail.com")</f>
        <v>saramcgregor@hotmail.com</v>
      </c>
      <c r="Q5" s="6" t="s">
        <v>83</v>
      </c>
    </row>
    <row r="6" spans="1:17" ht="12.5" x14ac:dyDescent="0.25">
      <c r="A6" s="6" t="s">
        <v>74</v>
      </c>
      <c r="B6" s="6" t="s">
        <v>111</v>
      </c>
      <c r="C6" s="6" t="s">
        <v>112</v>
      </c>
      <c r="D6" s="6" t="s">
        <v>113</v>
      </c>
      <c r="E6" s="6" t="s">
        <v>114</v>
      </c>
      <c r="F6" s="6" t="s">
        <v>115</v>
      </c>
      <c r="G6" s="6" t="s">
        <v>116</v>
      </c>
      <c r="H6" s="6">
        <v>5208828777</v>
      </c>
      <c r="I6" s="6" t="s">
        <v>117</v>
      </c>
      <c r="J6" s="6" t="s">
        <v>118</v>
      </c>
      <c r="K6" s="6" t="s">
        <v>119</v>
      </c>
      <c r="L6" s="6" t="s">
        <v>120</v>
      </c>
      <c r="M6" s="6" t="s">
        <v>121</v>
      </c>
      <c r="N6" s="6" t="s">
        <v>115</v>
      </c>
      <c r="O6" s="6" t="s">
        <v>122</v>
      </c>
      <c r="P6" s="11" t="str">
        <f>HYPERLINK("mailto:grovercanyon@gmail.com","grovercanyon@gmail.com")</f>
        <v>grovercanyon@gmail.com</v>
      </c>
      <c r="Q6" s="6">
        <v>5207054375</v>
      </c>
    </row>
    <row r="7" spans="1:17" ht="12.5" x14ac:dyDescent="0.25">
      <c r="A7" s="6" t="s">
        <v>74</v>
      </c>
      <c r="B7" s="6" t="s">
        <v>123</v>
      </c>
      <c r="C7" s="6" t="s">
        <v>124</v>
      </c>
      <c r="D7" s="6" t="s">
        <v>125</v>
      </c>
      <c r="E7" s="6" t="s">
        <v>126</v>
      </c>
      <c r="F7" s="6" t="s">
        <v>127</v>
      </c>
      <c r="G7" s="6" t="s">
        <v>128</v>
      </c>
      <c r="H7" s="6">
        <v>8654573007</v>
      </c>
      <c r="I7" s="6" t="s">
        <v>129</v>
      </c>
      <c r="J7" s="6" t="s">
        <v>130</v>
      </c>
      <c r="K7" s="6" t="s">
        <v>83</v>
      </c>
      <c r="L7" s="6" t="s">
        <v>84</v>
      </c>
      <c r="M7" s="6" t="s">
        <v>83</v>
      </c>
      <c r="N7" s="6" t="s">
        <v>83</v>
      </c>
      <c r="O7" s="6" t="s">
        <v>83</v>
      </c>
      <c r="P7" s="11" t="str">
        <f>HYPERLINK("mailto:alicia@asapofanderson.org","alicia@asapofanderson.org")</f>
        <v>alicia@asapofanderson.org</v>
      </c>
      <c r="Q7" s="6" t="s">
        <v>83</v>
      </c>
    </row>
    <row r="8" spans="1:17" ht="12.5" x14ac:dyDescent="0.25">
      <c r="A8" s="6" t="s">
        <v>74</v>
      </c>
      <c r="B8" s="6" t="s">
        <v>131</v>
      </c>
      <c r="C8" s="6" t="s">
        <v>132</v>
      </c>
      <c r="D8" s="6" t="s">
        <v>133</v>
      </c>
      <c r="E8" s="6" t="s">
        <v>134</v>
      </c>
      <c r="F8" s="6" t="s">
        <v>135</v>
      </c>
      <c r="G8" s="6" t="s">
        <v>136</v>
      </c>
      <c r="H8" s="6">
        <v>2482034615</v>
      </c>
      <c r="I8" s="6" t="s">
        <v>137</v>
      </c>
      <c r="J8" s="6" t="s">
        <v>138</v>
      </c>
      <c r="K8" s="6" t="s">
        <v>83</v>
      </c>
      <c r="L8" s="6" t="s">
        <v>139</v>
      </c>
      <c r="M8" s="6" t="s">
        <v>140</v>
      </c>
      <c r="N8" s="6" t="s">
        <v>135</v>
      </c>
      <c r="O8" s="6" t="s">
        <v>141</v>
      </c>
      <c r="P8" s="11" t="str">
        <f>HYPERLINK("mailto:cmastroianni@bbcoalition.org","cmastroianni@bbcoalition.org")</f>
        <v>cmastroianni@bbcoalition.org</v>
      </c>
      <c r="Q8" s="6">
        <v>2482034615</v>
      </c>
    </row>
    <row r="9" spans="1:17" ht="12.5" x14ac:dyDescent="0.25">
      <c r="A9" s="6" t="s">
        <v>74</v>
      </c>
      <c r="B9" s="6" t="s">
        <v>142</v>
      </c>
      <c r="C9" s="6" t="s">
        <v>143</v>
      </c>
      <c r="D9" s="6" t="s">
        <v>144</v>
      </c>
      <c r="E9" s="6" t="s">
        <v>145</v>
      </c>
      <c r="F9" s="6" t="s">
        <v>146</v>
      </c>
      <c r="G9" s="6" t="s">
        <v>147</v>
      </c>
      <c r="H9" s="6">
        <v>3025045973</v>
      </c>
      <c r="I9" s="6" t="s">
        <v>148</v>
      </c>
      <c r="J9" s="6" t="s">
        <v>149</v>
      </c>
      <c r="K9" s="6" t="s">
        <v>83</v>
      </c>
      <c r="L9" s="6" t="s">
        <v>150</v>
      </c>
      <c r="M9" s="6" t="s">
        <v>151</v>
      </c>
      <c r="N9" s="6" t="s">
        <v>146</v>
      </c>
      <c r="O9" s="6" t="s">
        <v>152</v>
      </c>
      <c r="P9" s="11" t="str">
        <f>HYPERLINK("mailto:dcornish@brandywinecounseling.org","dcornish@brandywinecounseling.org")</f>
        <v>dcornish@brandywinecounseling.org</v>
      </c>
      <c r="Q9" s="6" t="s">
        <v>153</v>
      </c>
    </row>
    <row r="10" spans="1:17" ht="12.5" x14ac:dyDescent="0.25">
      <c r="A10" s="6" t="s">
        <v>74</v>
      </c>
      <c r="B10" s="6" t="s">
        <v>154</v>
      </c>
      <c r="C10" s="6" t="s">
        <v>155</v>
      </c>
      <c r="D10" s="6" t="s">
        <v>156</v>
      </c>
      <c r="E10" s="6" t="s">
        <v>157</v>
      </c>
      <c r="F10" s="6" t="s">
        <v>158</v>
      </c>
      <c r="G10" s="6" t="s">
        <v>159</v>
      </c>
      <c r="H10" s="6" t="s">
        <v>160</v>
      </c>
      <c r="I10" s="6" t="s">
        <v>161</v>
      </c>
      <c r="J10" s="6" t="s">
        <v>162</v>
      </c>
      <c r="K10" s="6" t="s">
        <v>83</v>
      </c>
      <c r="L10" s="6" t="s">
        <v>84</v>
      </c>
      <c r="M10" s="6" t="s">
        <v>83</v>
      </c>
      <c r="N10" s="6" t="s">
        <v>83</v>
      </c>
      <c r="O10" s="6" t="s">
        <v>83</v>
      </c>
      <c r="P10" s="11" t="str">
        <f>HYPERLINK("mailto:mschwartzman@bridgesmilford.org","mschwartzman@bridgesmilford.org")</f>
        <v>mschwartzman@bridgesmilford.org</v>
      </c>
      <c r="Q10" s="6" t="s">
        <v>83</v>
      </c>
    </row>
    <row r="11" spans="1:17" ht="12.5" x14ac:dyDescent="0.25">
      <c r="A11" s="6" t="s">
        <v>74</v>
      </c>
      <c r="B11" s="6" t="s">
        <v>163</v>
      </c>
      <c r="C11" s="6" t="s">
        <v>164</v>
      </c>
      <c r="D11" s="6" t="s">
        <v>165</v>
      </c>
      <c r="E11" s="6" t="s">
        <v>166</v>
      </c>
      <c r="F11" s="6" t="s">
        <v>167</v>
      </c>
      <c r="G11" s="6" t="s">
        <v>168</v>
      </c>
      <c r="H11" s="6" t="s">
        <v>169</v>
      </c>
      <c r="I11" s="6" t="s">
        <v>170</v>
      </c>
      <c r="J11" s="6" t="s">
        <v>171</v>
      </c>
      <c r="K11" s="6" t="s">
        <v>83</v>
      </c>
      <c r="L11" s="6" t="s">
        <v>84</v>
      </c>
      <c r="M11" s="6" t="s">
        <v>83</v>
      </c>
      <c r="N11" s="6" t="s">
        <v>83</v>
      </c>
      <c r="O11" s="6" t="s">
        <v>83</v>
      </c>
      <c r="P11" s="11" t="str">
        <f>HYPERLINK("mailto:rmcneill@crihb.org","rmcneill@crihb.org")</f>
        <v>rmcneill@crihb.org</v>
      </c>
      <c r="Q11" s="6" t="s">
        <v>83</v>
      </c>
    </row>
    <row r="12" spans="1:17" ht="12.5" x14ac:dyDescent="0.25">
      <c r="A12" s="6" t="s">
        <v>74</v>
      </c>
      <c r="B12" s="6" t="s">
        <v>172</v>
      </c>
      <c r="C12" s="6" t="s">
        <v>173</v>
      </c>
      <c r="D12" s="6" t="s">
        <v>174</v>
      </c>
      <c r="E12" s="6" t="s">
        <v>175</v>
      </c>
      <c r="F12" s="6" t="s">
        <v>176</v>
      </c>
      <c r="G12" s="6" t="s">
        <v>177</v>
      </c>
      <c r="H12" s="6" t="s">
        <v>178</v>
      </c>
      <c r="I12" s="6" t="s">
        <v>179</v>
      </c>
      <c r="J12" s="6" t="s">
        <v>180</v>
      </c>
      <c r="K12" s="6" t="s">
        <v>83</v>
      </c>
      <c r="L12" s="6" t="s">
        <v>84</v>
      </c>
      <c r="M12" s="6" t="s">
        <v>83</v>
      </c>
      <c r="N12" s="6" t="s">
        <v>83</v>
      </c>
      <c r="O12" s="6" t="s">
        <v>83</v>
      </c>
      <c r="P12" s="11" t="str">
        <f>HYPERLINK("mailto:temerity@capeassist.org","temerity@capeassist.org")</f>
        <v>temerity@capeassist.org</v>
      </c>
      <c r="Q12" s="6" t="s">
        <v>83</v>
      </c>
    </row>
    <row r="13" spans="1:17" ht="12.5" x14ac:dyDescent="0.25">
      <c r="A13" s="6" t="s">
        <v>74</v>
      </c>
      <c r="B13" s="6" t="s">
        <v>181</v>
      </c>
      <c r="C13" s="6" t="s">
        <v>182</v>
      </c>
      <c r="D13" s="6" t="s">
        <v>183</v>
      </c>
      <c r="E13" s="6" t="s">
        <v>184</v>
      </c>
      <c r="F13" s="6" t="s">
        <v>185</v>
      </c>
      <c r="G13" s="6" t="s">
        <v>186</v>
      </c>
      <c r="H13" s="6" t="s">
        <v>187</v>
      </c>
      <c r="I13" s="6" t="s">
        <v>188</v>
      </c>
      <c r="J13" s="6" t="s">
        <v>189</v>
      </c>
      <c r="K13" s="6" t="s">
        <v>83</v>
      </c>
      <c r="L13" s="6" t="s">
        <v>84</v>
      </c>
      <c r="M13" s="6" t="s">
        <v>83</v>
      </c>
      <c r="N13" s="6" t="s">
        <v>83</v>
      </c>
      <c r="O13" s="6" t="s">
        <v>83</v>
      </c>
      <c r="P13" s="11" t="str">
        <f>HYPERLINK("mailto:coalition.wells@gmail.com","coalition.wells@gmail.com")</f>
        <v>coalition.wells@gmail.com</v>
      </c>
      <c r="Q13" s="6" t="s">
        <v>83</v>
      </c>
    </row>
    <row r="14" spans="1:17" ht="12.5" x14ac:dyDescent="0.25">
      <c r="A14" s="6" t="s">
        <v>74</v>
      </c>
      <c r="B14" s="6" t="s">
        <v>190</v>
      </c>
      <c r="C14" s="6" t="s">
        <v>191</v>
      </c>
      <c r="D14" s="6" t="s">
        <v>192</v>
      </c>
      <c r="E14" s="6" t="s">
        <v>193</v>
      </c>
      <c r="F14" s="6" t="s">
        <v>194</v>
      </c>
      <c r="G14" s="6" t="s">
        <v>195</v>
      </c>
      <c r="H14" s="6">
        <v>7044969581</v>
      </c>
      <c r="I14" s="6" t="s">
        <v>196</v>
      </c>
      <c r="J14" s="6" t="s">
        <v>197</v>
      </c>
      <c r="K14" s="6" t="s">
        <v>83</v>
      </c>
      <c r="L14" s="6" t="s">
        <v>198</v>
      </c>
      <c r="M14" s="6" t="s">
        <v>199</v>
      </c>
      <c r="N14" s="6" t="s">
        <v>194</v>
      </c>
      <c r="O14" s="6" t="s">
        <v>200</v>
      </c>
      <c r="P14" s="11" t="str">
        <f>HYPERLINK("mailto:shannonw@carolinascare.org","shannonw@carolinascare.org")</f>
        <v>shannonw@carolinascare.org</v>
      </c>
      <c r="Q14" s="6">
        <v>7044969581</v>
      </c>
    </row>
    <row r="15" spans="1:17" ht="12.5" x14ac:dyDescent="0.25">
      <c r="A15" s="6" t="s">
        <v>74</v>
      </c>
      <c r="B15" s="6" t="s">
        <v>201</v>
      </c>
      <c r="C15" s="6" t="s">
        <v>202</v>
      </c>
      <c r="D15" s="6" t="s">
        <v>203</v>
      </c>
      <c r="E15" s="6" t="s">
        <v>204</v>
      </c>
      <c r="F15" s="6" t="s">
        <v>89</v>
      </c>
      <c r="G15" s="6" t="s">
        <v>205</v>
      </c>
      <c r="H15" s="6" t="s">
        <v>206</v>
      </c>
      <c r="I15" s="6" t="s">
        <v>207</v>
      </c>
      <c r="J15" s="6" t="s">
        <v>208</v>
      </c>
      <c r="K15" s="6" t="s">
        <v>83</v>
      </c>
      <c r="L15" s="6" t="s">
        <v>84</v>
      </c>
      <c r="M15" s="6" t="s">
        <v>83</v>
      </c>
      <c r="N15" s="6" t="s">
        <v>83</v>
      </c>
      <c r="O15" s="6" t="s">
        <v>83</v>
      </c>
      <c r="P15" s="11" t="str">
        <f>HYPERLINK("mailto:agranberry@cenikor.org","agranberry@cenikor.org")</f>
        <v>agranberry@cenikor.org</v>
      </c>
      <c r="Q15" s="6" t="s">
        <v>83</v>
      </c>
    </row>
    <row r="16" spans="1:17" ht="12.5" x14ac:dyDescent="0.25">
      <c r="A16" s="6" t="s">
        <v>74</v>
      </c>
      <c r="B16" s="6" t="s">
        <v>209</v>
      </c>
      <c r="C16" s="6" t="s">
        <v>210</v>
      </c>
      <c r="D16" s="6" t="s">
        <v>211</v>
      </c>
      <c r="E16" s="6" t="s">
        <v>212</v>
      </c>
      <c r="F16" s="6" t="s">
        <v>167</v>
      </c>
      <c r="G16" s="6" t="s">
        <v>213</v>
      </c>
      <c r="H16" s="6">
        <v>2132290985</v>
      </c>
      <c r="I16" s="6" t="s">
        <v>214</v>
      </c>
      <c r="J16" s="6" t="s">
        <v>215</v>
      </c>
      <c r="K16" s="6" t="s">
        <v>83</v>
      </c>
      <c r="L16" s="6" t="s">
        <v>84</v>
      </c>
      <c r="M16" s="6" t="s">
        <v>83</v>
      </c>
      <c r="N16" s="6" t="s">
        <v>83</v>
      </c>
      <c r="O16" s="6" t="s">
        <v>83</v>
      </c>
      <c r="P16" s="11" t="str">
        <f>HYPERLINK("mailto:siddharth@healthjustice.net","siddharth@healthjustice.net")</f>
        <v>siddharth@healthjustice.net</v>
      </c>
      <c r="Q16" s="6" t="s">
        <v>83</v>
      </c>
    </row>
    <row r="17" spans="1:17" ht="12.5" x14ac:dyDescent="0.25">
      <c r="A17" s="6" t="s">
        <v>74</v>
      </c>
      <c r="B17" s="6" t="s">
        <v>216</v>
      </c>
      <c r="C17" s="6" t="s">
        <v>217</v>
      </c>
      <c r="D17" s="6" t="s">
        <v>218</v>
      </c>
      <c r="E17" s="6" t="s">
        <v>219</v>
      </c>
      <c r="F17" s="6" t="s">
        <v>220</v>
      </c>
      <c r="G17" s="6" t="s">
        <v>221</v>
      </c>
      <c r="H17" s="6" t="s">
        <v>222</v>
      </c>
      <c r="I17" s="6" t="s">
        <v>223</v>
      </c>
      <c r="J17" s="6" t="s">
        <v>224</v>
      </c>
      <c r="K17" s="6" t="s">
        <v>83</v>
      </c>
      <c r="L17" s="6" t="s">
        <v>84</v>
      </c>
      <c r="M17" s="6" t="s">
        <v>83</v>
      </c>
      <c r="N17" s="6" t="s">
        <v>83</v>
      </c>
      <c r="O17" s="6" t="s">
        <v>83</v>
      </c>
      <c r="P17" s="11" t="str">
        <f>HYPERLINK("mailto:jackie.mccomb@centerstone.org","jackie.mccomb@centerstone.org")</f>
        <v>jackie.mccomb@centerstone.org</v>
      </c>
      <c r="Q17" s="6" t="s">
        <v>83</v>
      </c>
    </row>
    <row r="18" spans="1:17" ht="12.5" x14ac:dyDescent="0.25">
      <c r="A18" s="6" t="s">
        <v>74</v>
      </c>
      <c r="B18" s="6" t="s">
        <v>225</v>
      </c>
      <c r="C18" s="6" t="s">
        <v>226</v>
      </c>
      <c r="D18" s="6" t="s">
        <v>227</v>
      </c>
      <c r="E18" s="6" t="s">
        <v>228</v>
      </c>
      <c r="F18" s="6" t="s">
        <v>176</v>
      </c>
      <c r="G18" s="6" t="s">
        <v>229</v>
      </c>
      <c r="H18" s="6" t="s">
        <v>230</v>
      </c>
      <c r="I18" s="6" t="s">
        <v>231</v>
      </c>
      <c r="J18" s="6" t="s">
        <v>232</v>
      </c>
      <c r="K18" s="6" t="s">
        <v>83</v>
      </c>
      <c r="L18" s="6" t="s">
        <v>84</v>
      </c>
      <c r="M18" s="6" t="s">
        <v>83</v>
      </c>
      <c r="N18" s="6" t="s">
        <v>83</v>
      </c>
      <c r="O18" s="6" t="s">
        <v>83</v>
      </c>
      <c r="P18" s="11" t="str">
        <f>HYPERLINK("mailto:abigail.thompson@rwjbh.org","abigail.thompson@rwjbh.org")</f>
        <v>abigail.thompson@rwjbh.org</v>
      </c>
      <c r="Q18" s="6" t="s">
        <v>83</v>
      </c>
    </row>
    <row r="19" spans="1:17" ht="12.5" x14ac:dyDescent="0.25">
      <c r="A19" s="6" t="s">
        <v>74</v>
      </c>
      <c r="B19" s="6" t="s">
        <v>233</v>
      </c>
      <c r="C19" s="6" t="s">
        <v>234</v>
      </c>
      <c r="D19" s="6" t="s">
        <v>235</v>
      </c>
      <c r="E19" s="6" t="s">
        <v>236</v>
      </c>
      <c r="F19" s="6" t="s">
        <v>79</v>
      </c>
      <c r="G19" s="6" t="s">
        <v>237</v>
      </c>
      <c r="H19" s="6" t="s">
        <v>238</v>
      </c>
      <c r="I19" s="6" t="s">
        <v>239</v>
      </c>
      <c r="J19" s="6" t="s">
        <v>240</v>
      </c>
      <c r="K19" s="6" t="s">
        <v>83</v>
      </c>
      <c r="L19" s="6" t="s">
        <v>84</v>
      </c>
      <c r="M19" s="6" t="s">
        <v>83</v>
      </c>
      <c r="N19" s="6" t="s">
        <v>83</v>
      </c>
      <c r="O19" s="6" t="s">
        <v>83</v>
      </c>
      <c r="P19" s="11" t="str">
        <f>HYPERLINK("mailto:nicole.m@okcic.com","nicole.m@okcic.com")</f>
        <v>nicole.m@okcic.com</v>
      </c>
      <c r="Q19" s="6" t="s">
        <v>83</v>
      </c>
    </row>
    <row r="20" spans="1:17" ht="12.5" x14ac:dyDescent="0.25">
      <c r="A20" s="6" t="s">
        <v>74</v>
      </c>
      <c r="B20" s="6" t="s">
        <v>241</v>
      </c>
      <c r="C20" s="6" t="s">
        <v>242</v>
      </c>
      <c r="D20" s="6" t="s">
        <v>243</v>
      </c>
      <c r="E20" s="6" t="s">
        <v>244</v>
      </c>
      <c r="F20" s="6" t="s">
        <v>79</v>
      </c>
      <c r="G20" s="6" t="s">
        <v>245</v>
      </c>
      <c r="H20" s="6" t="s">
        <v>246</v>
      </c>
      <c r="I20" s="6" t="s">
        <v>247</v>
      </c>
      <c r="J20" s="6" t="s">
        <v>248</v>
      </c>
      <c r="K20" s="6" t="s">
        <v>83</v>
      </c>
      <c r="L20" s="6" t="s">
        <v>84</v>
      </c>
      <c r="M20" s="6" t="s">
        <v>83</v>
      </c>
      <c r="N20" s="6" t="s">
        <v>83</v>
      </c>
      <c r="O20" s="6" t="s">
        <v>83</v>
      </c>
      <c r="P20" s="11" t="str">
        <f>HYPERLINK("mailto:mhamilton@cheyenneandarapaho-nsn.gov","mhamilton@cheyenneandarapaho-nsn.gov")</f>
        <v>mhamilton@cheyenneandarapaho-nsn.gov</v>
      </c>
      <c r="Q20" s="6" t="s">
        <v>83</v>
      </c>
    </row>
    <row r="21" spans="1:17" ht="12.5" x14ac:dyDescent="0.25">
      <c r="A21" s="6" t="s">
        <v>74</v>
      </c>
      <c r="B21" s="6" t="s">
        <v>249</v>
      </c>
      <c r="C21" s="6" t="s">
        <v>250</v>
      </c>
      <c r="D21" s="6" t="s">
        <v>251</v>
      </c>
      <c r="E21" s="6" t="s">
        <v>114</v>
      </c>
      <c r="F21" s="6" t="s">
        <v>115</v>
      </c>
      <c r="G21" s="6" t="s">
        <v>252</v>
      </c>
      <c r="H21" s="6">
        <v>6022570700</v>
      </c>
      <c r="I21" s="6" t="s">
        <v>253</v>
      </c>
      <c r="J21" s="6" t="s">
        <v>254</v>
      </c>
      <c r="K21" s="6" t="s">
        <v>83</v>
      </c>
      <c r="L21" s="6" t="s">
        <v>84</v>
      </c>
      <c r="M21" s="6" t="s">
        <v>83</v>
      </c>
      <c r="N21" s="6" t="s">
        <v>83</v>
      </c>
      <c r="O21" s="6" t="s">
        <v>83</v>
      </c>
      <c r="P21" s="11" t="str">
        <f>HYPERLINK("mailto:andres.contreras@cplc.org","andres.contreras@cplc.org")</f>
        <v>andres.contreras@cplc.org</v>
      </c>
      <c r="Q21" s="6" t="s">
        <v>83</v>
      </c>
    </row>
    <row r="22" spans="1:17" ht="12.5" x14ac:dyDescent="0.25">
      <c r="A22" s="6" t="s">
        <v>74</v>
      </c>
      <c r="B22" s="6" t="s">
        <v>255</v>
      </c>
      <c r="C22" s="6" t="s">
        <v>256</v>
      </c>
      <c r="D22" s="6" t="s">
        <v>257</v>
      </c>
      <c r="E22" s="6" t="s">
        <v>258</v>
      </c>
      <c r="F22" s="6" t="s">
        <v>79</v>
      </c>
      <c r="G22" s="6" t="s">
        <v>259</v>
      </c>
      <c r="H22" s="6" t="s">
        <v>260</v>
      </c>
      <c r="I22" s="6" t="s">
        <v>261</v>
      </c>
      <c r="J22" s="6" t="s">
        <v>262</v>
      </c>
      <c r="K22" s="6" t="s">
        <v>83</v>
      </c>
      <c r="L22" s="6" t="s">
        <v>84</v>
      </c>
      <c r="M22" s="6" t="s">
        <v>83</v>
      </c>
      <c r="N22" s="6" t="s">
        <v>83</v>
      </c>
      <c r="O22" s="6" t="s">
        <v>83</v>
      </c>
      <c r="P22" s="11" t="str">
        <f>HYPERLINK("mailto:bobby.saunkeah@chickasaw.net","bobby.saunkeah@chickasaw.net")</f>
        <v>bobby.saunkeah@chickasaw.net</v>
      </c>
      <c r="Q22" s="6" t="s">
        <v>83</v>
      </c>
    </row>
    <row r="23" spans="1:17" ht="12.5" x14ac:dyDescent="0.25">
      <c r="A23" s="6" t="s">
        <v>74</v>
      </c>
      <c r="B23" s="6" t="s">
        <v>263</v>
      </c>
      <c r="C23" s="6" t="s">
        <v>264</v>
      </c>
      <c r="D23" s="6" t="s">
        <v>265</v>
      </c>
      <c r="E23" s="6" t="s">
        <v>266</v>
      </c>
      <c r="F23" s="6" t="s">
        <v>267</v>
      </c>
      <c r="G23" s="6" t="s">
        <v>268</v>
      </c>
      <c r="H23" s="6" t="s">
        <v>269</v>
      </c>
      <c r="I23" s="6" t="s">
        <v>270</v>
      </c>
      <c r="J23" s="6" t="s">
        <v>271</v>
      </c>
      <c r="K23" s="6" t="s">
        <v>83</v>
      </c>
      <c r="L23" s="6" t="s">
        <v>84</v>
      </c>
      <c r="M23" s="6" t="s">
        <v>83</v>
      </c>
      <c r="N23" s="6" t="s">
        <v>83</v>
      </c>
      <c r="O23" s="6" t="s">
        <v>83</v>
      </c>
      <c r="P23" s="11" t="str">
        <f>HYPERLINK("mailto:denise.wirth@co.eau-claire.wi.us","denise.wirth@co.eau-claire.wi.us")</f>
        <v>denise.wirth@co.eau-claire.wi.us</v>
      </c>
      <c r="Q23" s="6" t="s">
        <v>83</v>
      </c>
    </row>
    <row r="24" spans="1:17" ht="12.5" x14ac:dyDescent="0.25">
      <c r="A24" s="6" t="s">
        <v>74</v>
      </c>
      <c r="B24" s="6" t="s">
        <v>272</v>
      </c>
      <c r="C24" s="6" t="s">
        <v>273</v>
      </c>
      <c r="D24" s="6" t="s">
        <v>274</v>
      </c>
      <c r="E24" s="6" t="s">
        <v>275</v>
      </c>
      <c r="F24" s="6" t="s">
        <v>276</v>
      </c>
      <c r="G24" s="6" t="s">
        <v>277</v>
      </c>
      <c r="H24" s="6" t="s">
        <v>278</v>
      </c>
      <c r="I24" s="6" t="s">
        <v>279</v>
      </c>
      <c r="J24" s="6" t="s">
        <v>280</v>
      </c>
      <c r="K24" s="6" t="s">
        <v>83</v>
      </c>
      <c r="L24" s="6" t="s">
        <v>84</v>
      </c>
      <c r="M24" s="6" t="s">
        <v>83</v>
      </c>
      <c r="N24" s="6" t="s">
        <v>83</v>
      </c>
      <c r="O24" s="6" t="s">
        <v>83</v>
      </c>
      <c r="P24" s="11" t="str">
        <f>HYPERLINK("mailto:taskforceinfo@franklinnh.org","taskforceinfo@franklinnh.org")</f>
        <v>taskforceinfo@franklinnh.org</v>
      </c>
      <c r="Q24" s="6" t="s">
        <v>83</v>
      </c>
    </row>
    <row r="25" spans="1:17" ht="12.5" x14ac:dyDescent="0.25">
      <c r="A25" s="6" t="s">
        <v>74</v>
      </c>
      <c r="B25" s="6" t="s">
        <v>281</v>
      </c>
      <c r="C25" s="6" t="s">
        <v>282</v>
      </c>
      <c r="D25" s="6" t="s">
        <v>283</v>
      </c>
      <c r="E25" s="6" t="s">
        <v>284</v>
      </c>
      <c r="F25" s="6" t="s">
        <v>285</v>
      </c>
      <c r="G25" s="6" t="s">
        <v>286</v>
      </c>
      <c r="H25" s="6" t="s">
        <v>287</v>
      </c>
      <c r="I25" s="6" t="s">
        <v>288</v>
      </c>
      <c r="J25" s="6" t="s">
        <v>289</v>
      </c>
      <c r="K25" s="6" t="s">
        <v>83</v>
      </c>
      <c r="L25" s="6" t="s">
        <v>290</v>
      </c>
      <c r="M25" s="6" t="s">
        <v>291</v>
      </c>
      <c r="N25" s="6" t="s">
        <v>285</v>
      </c>
      <c r="O25" s="6" t="s">
        <v>292</v>
      </c>
      <c r="P25" s="11" t="str">
        <f>HYPERLINK("mailto:ecynar@providenceri.gov","ecynar@providenceri.gov")</f>
        <v>ecynar@providenceri.gov</v>
      </c>
      <c r="Q25" s="6" t="s">
        <v>287</v>
      </c>
    </row>
    <row r="26" spans="1:17" ht="12.5" x14ac:dyDescent="0.25">
      <c r="A26" s="6" t="s">
        <v>74</v>
      </c>
      <c r="B26" s="6" t="s">
        <v>293</v>
      </c>
      <c r="C26" s="6" t="s">
        <v>294</v>
      </c>
      <c r="D26" s="6" t="s">
        <v>295</v>
      </c>
      <c r="E26" s="6" t="s">
        <v>296</v>
      </c>
      <c r="F26" s="6" t="s">
        <v>297</v>
      </c>
      <c r="G26" s="6" t="s">
        <v>298</v>
      </c>
      <c r="H26" s="6" t="s">
        <v>299</v>
      </c>
      <c r="I26" s="6" t="s">
        <v>300</v>
      </c>
      <c r="J26" s="6" t="s">
        <v>301</v>
      </c>
      <c r="K26" s="6" t="s">
        <v>83</v>
      </c>
      <c r="L26" s="6" t="s">
        <v>84</v>
      </c>
      <c r="M26" s="6" t="s">
        <v>83</v>
      </c>
      <c r="N26" s="6" t="s">
        <v>83</v>
      </c>
      <c r="O26" s="6" t="s">
        <v>83</v>
      </c>
      <c r="P26" s="11" t="str">
        <f>HYPERLINK("mailto:mkern@cfygettysburg.com","mkern@cfygettysburg.com")</f>
        <v>mkern@cfygettysburg.com</v>
      </c>
      <c r="Q26" s="6" t="s">
        <v>83</v>
      </c>
    </row>
    <row r="27" spans="1:17" ht="12.5" x14ac:dyDescent="0.25">
      <c r="A27" s="6" t="s">
        <v>74</v>
      </c>
      <c r="B27" s="6" t="s">
        <v>302</v>
      </c>
      <c r="C27" s="6" t="s">
        <v>303</v>
      </c>
      <c r="D27" s="6" t="s">
        <v>304</v>
      </c>
      <c r="E27" s="6" t="s">
        <v>305</v>
      </c>
      <c r="F27" s="6" t="s">
        <v>306</v>
      </c>
      <c r="G27" s="6" t="s">
        <v>307</v>
      </c>
      <c r="H27" s="6">
        <v>4135885913</v>
      </c>
      <c r="I27" s="6" t="s">
        <v>308</v>
      </c>
      <c r="J27" s="6" t="s">
        <v>309</v>
      </c>
      <c r="K27" s="6" t="s">
        <v>83</v>
      </c>
      <c r="L27" s="6" t="s">
        <v>84</v>
      </c>
      <c r="M27" s="6" t="s">
        <v>83</v>
      </c>
      <c r="N27" s="6" t="s">
        <v>83</v>
      </c>
      <c r="O27" s="6" t="s">
        <v>83</v>
      </c>
      <c r="P27" s="11" t="str">
        <f>HYPERLINK("mailto:scairn@collaborative.org","scairn@collaborative.org")</f>
        <v>scairn@collaborative.org</v>
      </c>
      <c r="Q27" s="6" t="s">
        <v>83</v>
      </c>
    </row>
    <row r="28" spans="1:17" ht="12.5" x14ac:dyDescent="0.25">
      <c r="A28" s="6" t="s">
        <v>74</v>
      </c>
      <c r="B28" s="6" t="s">
        <v>310</v>
      </c>
      <c r="C28" s="6" t="s">
        <v>311</v>
      </c>
      <c r="D28" s="6" t="s">
        <v>312</v>
      </c>
      <c r="E28" s="6" t="s">
        <v>313</v>
      </c>
      <c r="F28" s="6" t="s">
        <v>79</v>
      </c>
      <c r="G28" s="6" t="s">
        <v>314</v>
      </c>
      <c r="H28" s="6">
        <v>9185492800</v>
      </c>
      <c r="I28" s="6" t="s">
        <v>315</v>
      </c>
      <c r="J28" s="6" t="s">
        <v>316</v>
      </c>
      <c r="K28" s="6" t="s">
        <v>317</v>
      </c>
      <c r="L28" s="6" t="s">
        <v>84</v>
      </c>
      <c r="M28" s="6" t="s">
        <v>83</v>
      </c>
      <c r="N28" s="6" t="s">
        <v>83</v>
      </c>
      <c r="O28" s="6" t="s">
        <v>83</v>
      </c>
      <c r="P28" s="11" t="str">
        <f>HYPERLINK("mailto:kwind@cmn.edu","kwind@cmn.edu")</f>
        <v>kwind@cmn.edu</v>
      </c>
      <c r="Q28" s="6" t="s">
        <v>83</v>
      </c>
    </row>
    <row r="29" spans="1:17" ht="12.5" x14ac:dyDescent="0.25">
      <c r="A29" s="6" t="s">
        <v>74</v>
      </c>
      <c r="B29" s="6" t="s">
        <v>318</v>
      </c>
      <c r="C29" s="6" t="s">
        <v>319</v>
      </c>
      <c r="D29" s="6" t="s">
        <v>320</v>
      </c>
      <c r="E29" s="6" t="s">
        <v>321</v>
      </c>
      <c r="F29" s="6" t="s">
        <v>79</v>
      </c>
      <c r="G29" s="6" t="s">
        <v>322</v>
      </c>
      <c r="H29" s="6" t="s">
        <v>323</v>
      </c>
      <c r="I29" s="6" t="s">
        <v>324</v>
      </c>
      <c r="J29" s="6" t="s">
        <v>325</v>
      </c>
      <c r="K29" s="6" t="s">
        <v>83</v>
      </c>
      <c r="L29" s="6" t="s">
        <v>84</v>
      </c>
      <c r="M29" s="6" t="s">
        <v>83</v>
      </c>
      <c r="N29" s="6" t="s">
        <v>83</v>
      </c>
      <c r="O29" s="6" t="s">
        <v>83</v>
      </c>
      <c r="P29" s="11" t="str">
        <f>HYPERLINK("mailto:martin.flores@comanchenation.com","martin.flores@comanchenation.com")</f>
        <v>martin.flores@comanchenation.com</v>
      </c>
      <c r="Q29" s="6" t="s">
        <v>83</v>
      </c>
    </row>
    <row r="30" spans="1:17" ht="12.5" x14ac:dyDescent="0.25">
      <c r="A30" s="6" t="s">
        <v>74</v>
      </c>
      <c r="B30" s="6" t="s">
        <v>326</v>
      </c>
      <c r="C30" s="6" t="s">
        <v>327</v>
      </c>
      <c r="D30" s="6" t="s">
        <v>328</v>
      </c>
      <c r="E30" s="6" t="s">
        <v>329</v>
      </c>
      <c r="F30" s="6" t="s">
        <v>330</v>
      </c>
      <c r="G30" s="6" t="s">
        <v>331</v>
      </c>
      <c r="H30" s="6" t="s">
        <v>332</v>
      </c>
      <c r="I30" s="6" t="s">
        <v>333</v>
      </c>
      <c r="J30" s="6" t="s">
        <v>334</v>
      </c>
      <c r="K30" s="6" t="s">
        <v>83</v>
      </c>
      <c r="L30" s="6" t="s">
        <v>84</v>
      </c>
      <c r="M30" s="6" t="s">
        <v>83</v>
      </c>
      <c r="N30" s="6" t="s">
        <v>83</v>
      </c>
      <c r="O30" s="6" t="s">
        <v>83</v>
      </c>
      <c r="P30" s="11" t="str">
        <f>HYPERLINK("mailto:mmadaris@oxfordcommunicare.com","mmadaris@oxfordcommunicare.com")</f>
        <v>mmadaris@oxfordcommunicare.com</v>
      </c>
      <c r="Q30" s="6" t="s">
        <v>83</v>
      </c>
    </row>
    <row r="31" spans="1:17" ht="12.5" x14ac:dyDescent="0.25">
      <c r="A31" s="6" t="s">
        <v>74</v>
      </c>
      <c r="B31" s="6" t="s">
        <v>335</v>
      </c>
      <c r="C31" s="6" t="s">
        <v>336</v>
      </c>
      <c r="D31" s="6" t="s">
        <v>337</v>
      </c>
      <c r="E31" s="6" t="s">
        <v>338</v>
      </c>
      <c r="F31" s="6" t="s">
        <v>115</v>
      </c>
      <c r="G31" s="6" t="s">
        <v>339</v>
      </c>
      <c r="H31" s="6">
        <v>9285513416</v>
      </c>
      <c r="I31" s="6" t="s">
        <v>340</v>
      </c>
      <c r="J31" s="6" t="s">
        <v>341</v>
      </c>
      <c r="K31" s="6" t="s">
        <v>83</v>
      </c>
      <c r="L31" s="6" t="s">
        <v>342</v>
      </c>
      <c r="M31" s="6" t="s">
        <v>343</v>
      </c>
      <c r="N31" s="6" t="s">
        <v>115</v>
      </c>
      <c r="O31" s="6" t="s">
        <v>344</v>
      </c>
      <c r="P31" s="11" t="str">
        <f>HYPERLINK("mailto:donnahauser4545@gmail.com","donnahauser4545@gmail.com")</f>
        <v>donnahauser4545@gmail.com</v>
      </c>
      <c r="Q31" s="6" t="s">
        <v>345</v>
      </c>
    </row>
    <row r="32" spans="1:17" ht="12.5" x14ac:dyDescent="0.25">
      <c r="A32" s="6" t="s">
        <v>74</v>
      </c>
      <c r="B32" s="6" t="s">
        <v>346</v>
      </c>
      <c r="C32" s="6" t="s">
        <v>347</v>
      </c>
      <c r="D32" s="6" t="s">
        <v>348</v>
      </c>
      <c r="E32" s="6" t="s">
        <v>349</v>
      </c>
      <c r="F32" s="6" t="s">
        <v>176</v>
      </c>
      <c r="G32" s="6" t="s">
        <v>350</v>
      </c>
      <c r="H32" s="6">
        <v>9084326570</v>
      </c>
      <c r="I32" s="6" t="s">
        <v>351</v>
      </c>
      <c r="J32" s="6" t="s">
        <v>352</v>
      </c>
      <c r="K32" s="6" t="s">
        <v>83</v>
      </c>
      <c r="L32" s="6" t="s">
        <v>353</v>
      </c>
      <c r="M32" s="6" t="s">
        <v>354</v>
      </c>
      <c r="N32" s="6" t="s">
        <v>176</v>
      </c>
      <c r="O32" s="6" t="s">
        <v>355</v>
      </c>
      <c r="P32" s="11" t="str">
        <f>HYPERLINK("mailto:toniknoll@gmail.com","toniknoll@gmail.com")</f>
        <v>toniknoll@gmail.com</v>
      </c>
      <c r="Q32" s="6" t="s">
        <v>356</v>
      </c>
    </row>
    <row r="33" spans="1:17" ht="12.5" x14ac:dyDescent="0.25">
      <c r="A33" s="6" t="s">
        <v>74</v>
      </c>
      <c r="B33" s="6" t="s">
        <v>357</v>
      </c>
      <c r="C33" s="6" t="s">
        <v>358</v>
      </c>
      <c r="D33" s="6" t="s">
        <v>359</v>
      </c>
      <c r="E33" s="6" t="s">
        <v>360</v>
      </c>
      <c r="F33" s="6" t="s">
        <v>361</v>
      </c>
      <c r="G33" s="6" t="s">
        <v>362</v>
      </c>
      <c r="H33" s="6">
        <v>4178882020</v>
      </c>
      <c r="I33" s="6" t="s">
        <v>363</v>
      </c>
      <c r="J33" s="6" t="s">
        <v>364</v>
      </c>
      <c r="K33" s="6" t="s">
        <v>83</v>
      </c>
      <c r="L33" s="6" t="s">
        <v>84</v>
      </c>
      <c r="M33" s="6" t="s">
        <v>83</v>
      </c>
      <c r="N33" s="6" t="s">
        <v>83</v>
      </c>
      <c r="O33" s="6" t="s">
        <v>83</v>
      </c>
      <c r="P33" s="11" t="str">
        <f>HYPERLINK("mailto:rbarton@cpozarks.org","rbarton@cpozarks.org")</f>
        <v>rbarton@cpozarks.org</v>
      </c>
      <c r="Q33" s="6" t="s">
        <v>83</v>
      </c>
    </row>
    <row r="34" spans="1:17" ht="12.5" x14ac:dyDescent="0.25">
      <c r="A34" s="6" t="s">
        <v>74</v>
      </c>
      <c r="B34" s="6" t="s">
        <v>365</v>
      </c>
      <c r="C34" s="6" t="s">
        <v>366</v>
      </c>
      <c r="D34" s="6" t="s">
        <v>367</v>
      </c>
      <c r="E34" s="6" t="s">
        <v>368</v>
      </c>
      <c r="F34" s="6" t="s">
        <v>369</v>
      </c>
      <c r="G34" s="6" t="s">
        <v>370</v>
      </c>
      <c r="H34" s="6">
        <v>4063343603</v>
      </c>
      <c r="I34" s="6" t="s">
        <v>371</v>
      </c>
      <c r="J34" s="6" t="s">
        <v>372</v>
      </c>
      <c r="K34" s="6" t="s">
        <v>83</v>
      </c>
      <c r="L34" s="6" t="s">
        <v>84</v>
      </c>
      <c r="M34" s="6" t="s">
        <v>83</v>
      </c>
      <c r="N34" s="6" t="s">
        <v>83</v>
      </c>
      <c r="O34" s="6" t="s">
        <v>83</v>
      </c>
      <c r="P34" s="11" t="str">
        <f>HYPERLINK("mailto:shaver.lcuniteforyouth@gmail.com","shaver.lcuniteforyouth@gmail.com")</f>
        <v>shaver.lcuniteforyouth@gmail.com</v>
      </c>
      <c r="Q34" s="6" t="s">
        <v>83</v>
      </c>
    </row>
    <row r="35" spans="1:17" ht="12.5" x14ac:dyDescent="0.25">
      <c r="A35" s="6" t="s">
        <v>74</v>
      </c>
      <c r="B35" s="6" t="s">
        <v>373</v>
      </c>
      <c r="C35" s="6" t="s">
        <v>374</v>
      </c>
      <c r="D35" s="6" t="s">
        <v>375</v>
      </c>
      <c r="E35" s="6" t="s">
        <v>376</v>
      </c>
      <c r="F35" s="6" t="s">
        <v>377</v>
      </c>
      <c r="G35" s="6" t="s">
        <v>378</v>
      </c>
      <c r="H35" s="6" t="s">
        <v>379</v>
      </c>
      <c r="I35" s="6" t="s">
        <v>380</v>
      </c>
      <c r="J35" s="6" t="s">
        <v>381</v>
      </c>
      <c r="K35" s="6" t="s">
        <v>83</v>
      </c>
      <c r="L35" s="6" t="s">
        <v>84</v>
      </c>
      <c r="M35" s="6" t="s">
        <v>83</v>
      </c>
      <c r="N35" s="6" t="s">
        <v>83</v>
      </c>
      <c r="O35" s="6" t="s">
        <v>83</v>
      </c>
      <c r="P35" s="11" t="str">
        <f>HYPERLINK("mailto:mikem@co.wasco.or.us","mikem@co.wasco.or.us")</f>
        <v>mikem@co.wasco.or.us</v>
      </c>
      <c r="Q35" s="6" t="s">
        <v>83</v>
      </c>
    </row>
    <row r="36" spans="1:17" ht="12.5" x14ac:dyDescent="0.25">
      <c r="A36" s="6" t="s">
        <v>74</v>
      </c>
      <c r="B36" s="6" t="s">
        <v>382</v>
      </c>
      <c r="C36" s="6" t="s">
        <v>383</v>
      </c>
      <c r="D36" s="6" t="s">
        <v>384</v>
      </c>
      <c r="E36" s="6" t="s">
        <v>385</v>
      </c>
      <c r="F36" s="6" t="s">
        <v>386</v>
      </c>
      <c r="G36" s="6" t="s">
        <v>387</v>
      </c>
      <c r="H36" s="6" t="s">
        <v>388</v>
      </c>
      <c r="I36" s="6" t="s">
        <v>389</v>
      </c>
      <c r="J36" s="6" t="s">
        <v>390</v>
      </c>
      <c r="K36" s="6" t="s">
        <v>83</v>
      </c>
      <c r="L36" s="6" t="s">
        <v>84</v>
      </c>
      <c r="M36" s="6" t="s">
        <v>83</v>
      </c>
      <c r="N36" s="6" t="s">
        <v>83</v>
      </c>
      <c r="O36" s="6" t="s">
        <v>83</v>
      </c>
      <c r="P36" s="11" t="str">
        <f>HYPERLINK("mailto:esr.director@gmail.com","esr.director@gmail.com")</f>
        <v>esr.director@gmail.com</v>
      </c>
      <c r="Q36" s="6" t="s">
        <v>83</v>
      </c>
    </row>
    <row r="37" spans="1:17" ht="12.5" x14ac:dyDescent="0.25">
      <c r="A37" s="6" t="s">
        <v>74</v>
      </c>
      <c r="B37" s="6" t="s">
        <v>391</v>
      </c>
      <c r="C37" s="6" t="s">
        <v>392</v>
      </c>
      <c r="D37" s="6" t="s">
        <v>393</v>
      </c>
      <c r="E37" s="6" t="s">
        <v>394</v>
      </c>
      <c r="F37" s="6" t="s">
        <v>395</v>
      </c>
      <c r="G37" s="6" t="s">
        <v>396</v>
      </c>
      <c r="H37" s="6">
        <v>8437977871</v>
      </c>
      <c r="I37" s="6" t="s">
        <v>397</v>
      </c>
      <c r="J37" s="6" t="s">
        <v>398</v>
      </c>
      <c r="K37" s="6" t="s">
        <v>83</v>
      </c>
      <c r="L37" s="6" t="s">
        <v>84</v>
      </c>
      <c r="M37" s="6" t="s">
        <v>83</v>
      </c>
      <c r="N37" s="6" t="s">
        <v>83</v>
      </c>
      <c r="O37" s="6" t="s">
        <v>83</v>
      </c>
      <c r="P37" s="11" t="str">
        <f>HYPERLINK("mailto:whutto@ekcenter.org","whutto@ekcenter.org")</f>
        <v>whutto@ekcenter.org</v>
      </c>
      <c r="Q37" s="6" t="s">
        <v>83</v>
      </c>
    </row>
    <row r="38" spans="1:17" ht="12.5" x14ac:dyDescent="0.25">
      <c r="A38" s="6" t="s">
        <v>74</v>
      </c>
      <c r="B38" s="6" t="s">
        <v>399</v>
      </c>
      <c r="C38" s="6" t="s">
        <v>400</v>
      </c>
      <c r="D38" s="6" t="s">
        <v>401</v>
      </c>
      <c r="E38" s="6" t="s">
        <v>402</v>
      </c>
      <c r="F38" s="6" t="s">
        <v>176</v>
      </c>
      <c r="G38" s="6" t="s">
        <v>403</v>
      </c>
      <c r="H38" s="6" t="s">
        <v>404</v>
      </c>
      <c r="I38" s="6" t="s">
        <v>405</v>
      </c>
      <c r="J38" s="6" t="s">
        <v>406</v>
      </c>
      <c r="K38" s="6" t="s">
        <v>83</v>
      </c>
      <c r="L38" s="6" t="s">
        <v>407</v>
      </c>
      <c r="M38" s="6" t="s">
        <v>408</v>
      </c>
      <c r="N38" s="6" t="s">
        <v>176</v>
      </c>
      <c r="O38" s="6" t="s">
        <v>409</v>
      </c>
      <c r="P38" s="11" t="str">
        <f>HYPERLINK("mailto:jtorres@familyconnectionsnj.org","jtorres@familyconnectionsnj.org")</f>
        <v>jtorres@familyconnectionsnj.org</v>
      </c>
      <c r="Q38" s="6">
        <v>9733233907</v>
      </c>
    </row>
    <row r="39" spans="1:17" ht="12.5" x14ac:dyDescent="0.25">
      <c r="A39" s="6" t="s">
        <v>74</v>
      </c>
      <c r="B39" s="6" t="s">
        <v>410</v>
      </c>
      <c r="C39" s="6" t="s">
        <v>411</v>
      </c>
      <c r="D39" s="6" t="s">
        <v>412</v>
      </c>
      <c r="E39" s="6" t="s">
        <v>413</v>
      </c>
      <c r="F39" s="6" t="s">
        <v>414</v>
      </c>
      <c r="G39" s="6" t="s">
        <v>415</v>
      </c>
      <c r="H39" s="6" t="s">
        <v>416</v>
      </c>
      <c r="I39" s="6" t="s">
        <v>417</v>
      </c>
      <c r="J39" s="6" t="s">
        <v>418</v>
      </c>
      <c r="K39" s="6" t="s">
        <v>83</v>
      </c>
      <c r="L39" s="6" t="s">
        <v>84</v>
      </c>
      <c r="M39" s="6" t="s">
        <v>83</v>
      </c>
      <c r="N39" s="6" t="s">
        <v>83</v>
      </c>
      <c r="O39" s="6" t="s">
        <v>83</v>
      </c>
      <c r="P39" s="11" t="str">
        <f>HYPERLINK("mailto:angela@apcbham.org","angela@apcbham.org")</f>
        <v>angela@apcbham.org</v>
      </c>
      <c r="Q39" s="6" t="s">
        <v>83</v>
      </c>
    </row>
    <row r="40" spans="1:17" ht="12.5" x14ac:dyDescent="0.25">
      <c r="A40" s="6" t="s">
        <v>74</v>
      </c>
      <c r="B40" s="6" t="s">
        <v>419</v>
      </c>
      <c r="C40" s="6" t="s">
        <v>420</v>
      </c>
      <c r="D40" s="6" t="s">
        <v>421</v>
      </c>
      <c r="E40" s="6" t="s">
        <v>422</v>
      </c>
      <c r="F40" s="6" t="s">
        <v>423</v>
      </c>
      <c r="G40" s="6" t="s">
        <v>424</v>
      </c>
      <c r="H40" s="6">
        <v>2197571835</v>
      </c>
      <c r="I40" s="6" t="s">
        <v>425</v>
      </c>
      <c r="J40" s="6" t="s">
        <v>426</v>
      </c>
      <c r="K40" s="6" t="s">
        <v>427</v>
      </c>
      <c r="L40" s="6" t="s">
        <v>428</v>
      </c>
      <c r="M40" s="6" t="s">
        <v>429</v>
      </c>
      <c r="N40" s="6" t="s">
        <v>423</v>
      </c>
      <c r="O40" s="6" t="s">
        <v>430</v>
      </c>
      <c r="P40" s="11" t="str">
        <f>HYPERLINK("mailto:amanda.morrison@geminus.org","amanda.morrison@geminus.org")</f>
        <v>amanda.morrison@geminus.org</v>
      </c>
      <c r="Q40" s="6" t="s">
        <v>431</v>
      </c>
    </row>
    <row r="41" spans="1:17" ht="12.5" x14ac:dyDescent="0.25">
      <c r="A41" s="6" t="s">
        <v>74</v>
      </c>
      <c r="B41" s="6" t="s">
        <v>432</v>
      </c>
      <c r="C41" s="6" t="s">
        <v>433</v>
      </c>
      <c r="D41" s="6" t="s">
        <v>434</v>
      </c>
      <c r="E41" s="6" t="s">
        <v>435</v>
      </c>
      <c r="F41" s="6" t="s">
        <v>135</v>
      </c>
      <c r="G41" s="6" t="s">
        <v>436</v>
      </c>
      <c r="H41" s="6" t="s">
        <v>437</v>
      </c>
      <c r="I41" s="6" t="s">
        <v>438</v>
      </c>
      <c r="J41" s="6" t="s">
        <v>439</v>
      </c>
      <c r="K41" s="6" t="s">
        <v>83</v>
      </c>
      <c r="L41" s="6" t="s">
        <v>84</v>
      </c>
      <c r="M41" s="6" t="s">
        <v>83</v>
      </c>
      <c r="N41" s="6" t="s">
        <v>83</v>
      </c>
      <c r="O41" s="6" t="s">
        <v>83</v>
      </c>
      <c r="P41" s="11" t="str">
        <f>HYPERLINK("mailto:tribal.manager@gtbindians.com","tribal.manager@gtbindians.com")</f>
        <v>tribal.manager@gtbindians.com</v>
      </c>
      <c r="Q41" s="6" t="s">
        <v>83</v>
      </c>
    </row>
    <row r="42" spans="1:17" ht="12.5" x14ac:dyDescent="0.25">
      <c r="A42" s="6" t="s">
        <v>74</v>
      </c>
      <c r="B42" s="6" t="s">
        <v>440</v>
      </c>
      <c r="C42" s="6" t="s">
        <v>441</v>
      </c>
      <c r="D42" s="6" t="s">
        <v>442</v>
      </c>
      <c r="E42" s="6" t="s">
        <v>443</v>
      </c>
      <c r="F42" s="6" t="s">
        <v>444</v>
      </c>
      <c r="G42" s="6" t="s">
        <v>445</v>
      </c>
      <c r="H42" s="6">
        <v>3525968000</v>
      </c>
      <c r="I42" s="6" t="s">
        <v>446</v>
      </c>
      <c r="J42" s="6" t="s">
        <v>447</v>
      </c>
      <c r="K42" s="6" t="s">
        <v>83</v>
      </c>
      <c r="L42" s="6" t="s">
        <v>448</v>
      </c>
      <c r="M42" s="6" t="s">
        <v>443</v>
      </c>
      <c r="N42" s="6" t="s">
        <v>444</v>
      </c>
      <c r="O42" s="6" t="s">
        <v>449</v>
      </c>
      <c r="P42" s="11" t="str">
        <f>HYPERLINK("mailto:tresa@cenaps.com","tresa@cenaps.com")</f>
        <v>tresa@cenaps.com</v>
      </c>
      <c r="Q42" s="6" t="s">
        <v>450</v>
      </c>
    </row>
    <row r="43" spans="1:17" ht="12.5" x14ac:dyDescent="0.25">
      <c r="A43" s="6" t="s">
        <v>74</v>
      </c>
      <c r="B43" s="6" t="s">
        <v>451</v>
      </c>
      <c r="C43" s="6" t="s">
        <v>452</v>
      </c>
      <c r="D43" s="6" t="s">
        <v>453</v>
      </c>
      <c r="E43" s="6" t="s">
        <v>454</v>
      </c>
      <c r="F43" s="6" t="s">
        <v>135</v>
      </c>
      <c r="G43" s="6" t="s">
        <v>455</v>
      </c>
      <c r="H43" s="6" t="s">
        <v>456</v>
      </c>
      <c r="I43" s="6" t="s">
        <v>457</v>
      </c>
      <c r="J43" s="6" t="s">
        <v>458</v>
      </c>
      <c r="K43" s="6" t="s">
        <v>83</v>
      </c>
      <c r="L43" s="6" t="s">
        <v>84</v>
      </c>
      <c r="M43" s="6" t="s">
        <v>83</v>
      </c>
      <c r="N43" s="6" t="s">
        <v>83</v>
      </c>
      <c r="O43" s="6" t="s">
        <v>83</v>
      </c>
      <c r="P43" s="11" t="str">
        <f>HYPERLINK("mailto:kalexander@itcmi.org","kalexander@itcmi.org")</f>
        <v>kalexander@itcmi.org</v>
      </c>
      <c r="Q43" s="6" t="s">
        <v>83</v>
      </c>
    </row>
    <row r="44" spans="1:17" ht="12.5" x14ac:dyDescent="0.25">
      <c r="A44" s="6" t="s">
        <v>74</v>
      </c>
      <c r="B44" s="6" t="s">
        <v>459</v>
      </c>
      <c r="C44" s="6" t="s">
        <v>460</v>
      </c>
      <c r="D44" s="6" t="s">
        <v>461</v>
      </c>
      <c r="E44" s="6" t="s">
        <v>462</v>
      </c>
      <c r="F44" s="6" t="s">
        <v>267</v>
      </c>
      <c r="G44" s="6" t="s">
        <v>463</v>
      </c>
      <c r="H44" s="6" t="s">
        <v>464</v>
      </c>
      <c r="I44" s="6" t="s">
        <v>465</v>
      </c>
      <c r="J44" s="6" t="s">
        <v>466</v>
      </c>
      <c r="K44" s="6" t="s">
        <v>83</v>
      </c>
      <c r="L44" s="6" t="s">
        <v>84</v>
      </c>
      <c r="M44" s="6" t="s">
        <v>83</v>
      </c>
      <c r="N44" s="6" t="s">
        <v>83</v>
      </c>
      <c r="O44" s="6" t="s">
        <v>83</v>
      </c>
      <c r="P44" s="11" t="str">
        <f>HYPERLINK("mailto:lamaulson@pchclinic.com","lamaulson@pchclinic.com")</f>
        <v>lamaulson@pchclinic.com</v>
      </c>
      <c r="Q44" s="6" t="s">
        <v>83</v>
      </c>
    </row>
    <row r="45" spans="1:17" ht="12.5" x14ac:dyDescent="0.25">
      <c r="A45" s="6" t="s">
        <v>74</v>
      </c>
      <c r="B45" s="6" t="s">
        <v>467</v>
      </c>
      <c r="C45" s="6" t="s">
        <v>468</v>
      </c>
      <c r="D45" s="6" t="s">
        <v>469</v>
      </c>
      <c r="E45" s="6" t="s">
        <v>470</v>
      </c>
      <c r="F45" s="6" t="s">
        <v>97</v>
      </c>
      <c r="G45" s="6" t="s">
        <v>471</v>
      </c>
      <c r="H45" s="6">
        <v>5163551570</v>
      </c>
      <c r="I45" s="6" t="s">
        <v>472</v>
      </c>
      <c r="J45" s="6" t="s">
        <v>473</v>
      </c>
      <c r="K45" s="6" t="s">
        <v>83</v>
      </c>
      <c r="L45" s="6" t="s">
        <v>84</v>
      </c>
      <c r="M45" s="6" t="s">
        <v>83</v>
      </c>
      <c r="N45" s="6" t="s">
        <v>83</v>
      </c>
      <c r="O45" s="6" t="s">
        <v>83</v>
      </c>
      <c r="P45" s="11" t="str">
        <f>HYPERLINK("mailto:lorinovello@yahoo.com","lorinovello@yahoo.com")</f>
        <v>lorinovello@yahoo.com</v>
      </c>
      <c r="Q45" s="6" t="s">
        <v>83</v>
      </c>
    </row>
    <row r="46" spans="1:17" ht="12.5" x14ac:dyDescent="0.25">
      <c r="A46" s="6" t="s">
        <v>74</v>
      </c>
      <c r="B46" s="6" t="s">
        <v>474</v>
      </c>
      <c r="C46" s="6" t="s">
        <v>475</v>
      </c>
      <c r="D46" s="6" t="s">
        <v>476</v>
      </c>
      <c r="E46" s="6" t="s">
        <v>477</v>
      </c>
      <c r="F46" s="6" t="s">
        <v>167</v>
      </c>
      <c r="G46" s="6" t="s">
        <v>478</v>
      </c>
      <c r="H46" s="6" t="s">
        <v>479</v>
      </c>
      <c r="I46" s="6" t="s">
        <v>480</v>
      </c>
      <c r="J46" s="6" t="s">
        <v>481</v>
      </c>
      <c r="K46" s="6" t="s">
        <v>83</v>
      </c>
      <c r="L46" s="6" t="s">
        <v>84</v>
      </c>
      <c r="M46" s="6" t="s">
        <v>83</v>
      </c>
      <c r="N46" s="6" t="s">
        <v>83</v>
      </c>
      <c r="O46" s="6" t="s">
        <v>83</v>
      </c>
      <c r="P46" s="11" t="str">
        <f>HYPERLINK("mailto:avasquez@lacada.com","avasquez@lacada.com")</f>
        <v>avasquez@lacada.com</v>
      </c>
      <c r="Q46" s="6" t="s">
        <v>83</v>
      </c>
    </row>
    <row r="47" spans="1:17" ht="12.5" x14ac:dyDescent="0.25">
      <c r="A47" s="6" t="s">
        <v>74</v>
      </c>
      <c r="B47" s="6" t="s">
        <v>482</v>
      </c>
      <c r="C47" s="6" t="s">
        <v>483</v>
      </c>
      <c r="D47" s="6" t="s">
        <v>484</v>
      </c>
      <c r="E47" s="6" t="s">
        <v>485</v>
      </c>
      <c r="F47" s="6" t="s">
        <v>444</v>
      </c>
      <c r="G47" s="6" t="s">
        <v>486</v>
      </c>
      <c r="H47" s="6" t="s">
        <v>487</v>
      </c>
      <c r="I47" s="6" t="s">
        <v>488</v>
      </c>
      <c r="J47" s="6" t="s">
        <v>489</v>
      </c>
      <c r="K47" s="6" t="s">
        <v>83</v>
      </c>
      <c r="L47" s="6" t="s">
        <v>84</v>
      </c>
      <c r="M47" s="6" t="s">
        <v>83</v>
      </c>
      <c r="N47" s="6" t="s">
        <v>83</v>
      </c>
      <c r="O47" s="6" t="s">
        <v>83</v>
      </c>
      <c r="P47" s="11" t="str">
        <f>HYPERLINK("mailto:lthompson@drugfreemanatee.org","lthompson@drugfreemanatee.org")</f>
        <v>lthompson@drugfreemanatee.org</v>
      </c>
      <c r="Q47" s="6" t="s">
        <v>83</v>
      </c>
    </row>
    <row r="48" spans="1:17" ht="12.5" x14ac:dyDescent="0.25">
      <c r="A48" s="6" t="s">
        <v>74</v>
      </c>
      <c r="B48" s="6" t="s">
        <v>490</v>
      </c>
      <c r="C48" s="6" t="s">
        <v>491</v>
      </c>
      <c r="D48" s="6" t="s">
        <v>492</v>
      </c>
      <c r="E48" s="6" t="s">
        <v>493</v>
      </c>
      <c r="F48" s="6" t="s">
        <v>494</v>
      </c>
      <c r="G48" s="6" t="s">
        <v>495</v>
      </c>
      <c r="H48" s="6" t="s">
        <v>496</v>
      </c>
      <c r="I48" s="6" t="s">
        <v>497</v>
      </c>
      <c r="J48" s="6" t="s">
        <v>498</v>
      </c>
      <c r="K48" s="6" t="s">
        <v>83</v>
      </c>
      <c r="L48" s="6" t="s">
        <v>84</v>
      </c>
      <c r="M48" s="6" t="s">
        <v>83</v>
      </c>
      <c r="N48" s="6" t="s">
        <v>83</v>
      </c>
      <c r="O48" s="6" t="s">
        <v>83</v>
      </c>
      <c r="P48" s="11" t="str">
        <f>HYPERLINK("mailto:saunde22@marshall.edu","saunde22@marshall.edu")</f>
        <v>saunde22@marshall.edu</v>
      </c>
      <c r="Q48" s="6" t="s">
        <v>83</v>
      </c>
    </row>
    <row r="49" spans="1:17" ht="12.5" x14ac:dyDescent="0.25">
      <c r="A49" s="6" t="s">
        <v>74</v>
      </c>
      <c r="B49" s="6" t="s">
        <v>499</v>
      </c>
      <c r="C49" s="6" t="s">
        <v>500</v>
      </c>
      <c r="D49" s="6" t="s">
        <v>501</v>
      </c>
      <c r="E49" s="6" t="s">
        <v>502</v>
      </c>
      <c r="F49" s="6" t="s">
        <v>127</v>
      </c>
      <c r="G49" s="6" t="s">
        <v>503</v>
      </c>
      <c r="H49" s="6">
        <v>7315873186</v>
      </c>
      <c r="I49" s="6" t="s">
        <v>504</v>
      </c>
      <c r="J49" s="6" t="s">
        <v>505</v>
      </c>
      <c r="K49" s="6" t="s">
        <v>83</v>
      </c>
      <c r="L49" s="6" t="s">
        <v>84</v>
      </c>
      <c r="M49" s="6" t="s">
        <v>83</v>
      </c>
      <c r="N49" s="6" t="s">
        <v>83</v>
      </c>
      <c r="O49" s="6" t="s">
        <v>83</v>
      </c>
      <c r="P49" s="11" t="str">
        <f>HYPERLINK("mailto:weakleyprevention@gmail.com","weakleyprevention@gmail.com")</f>
        <v>weakleyprevention@gmail.com</v>
      </c>
      <c r="Q49" s="6" t="s">
        <v>83</v>
      </c>
    </row>
    <row r="50" spans="1:17" ht="12.5" x14ac:dyDescent="0.25">
      <c r="A50" s="6" t="s">
        <v>74</v>
      </c>
      <c r="B50" s="6" t="s">
        <v>506</v>
      </c>
      <c r="C50" s="6" t="s">
        <v>507</v>
      </c>
      <c r="D50" s="6" t="s">
        <v>508</v>
      </c>
      <c r="E50" s="6" t="s">
        <v>509</v>
      </c>
      <c r="F50" s="6" t="s">
        <v>361</v>
      </c>
      <c r="G50" s="6" t="s">
        <v>510</v>
      </c>
      <c r="H50" s="6" t="s">
        <v>511</v>
      </c>
      <c r="I50" s="6" t="s">
        <v>512</v>
      </c>
      <c r="J50" s="6" t="s">
        <v>513</v>
      </c>
      <c r="K50" s="6" t="s">
        <v>83</v>
      </c>
      <c r="L50" s="6" t="s">
        <v>84</v>
      </c>
      <c r="M50" s="6" t="s">
        <v>83</v>
      </c>
      <c r="N50" s="6" t="s">
        <v>83</v>
      </c>
      <c r="O50" s="6" t="s">
        <v>83</v>
      </c>
      <c r="P50" s="11" t="str">
        <f>HYPERLINK("mailto:angie.stuckenschneider@dmh.mo.gov","angie.stuckenschneider@dmh.mo.gov")</f>
        <v>angie.stuckenschneider@dmh.mo.gov</v>
      </c>
      <c r="Q50" s="6" t="s">
        <v>83</v>
      </c>
    </row>
    <row r="51" spans="1:17" ht="12.5" x14ac:dyDescent="0.25">
      <c r="A51" s="6" t="s">
        <v>74</v>
      </c>
      <c r="B51" s="6" t="s">
        <v>514</v>
      </c>
      <c r="C51" s="6" t="s">
        <v>515</v>
      </c>
      <c r="D51" s="6" t="s">
        <v>516</v>
      </c>
      <c r="E51" s="6" t="s">
        <v>517</v>
      </c>
      <c r="F51" s="6" t="s">
        <v>176</v>
      </c>
      <c r="G51" s="6" t="s">
        <v>518</v>
      </c>
      <c r="H51" s="6" t="s">
        <v>519</v>
      </c>
      <c r="I51" s="6" t="s">
        <v>520</v>
      </c>
      <c r="J51" s="6" t="s">
        <v>521</v>
      </c>
      <c r="K51" s="6" t="s">
        <v>83</v>
      </c>
      <c r="L51" s="6" t="s">
        <v>522</v>
      </c>
      <c r="M51" s="6" t="s">
        <v>523</v>
      </c>
      <c r="N51" s="6" t="s">
        <v>176</v>
      </c>
      <c r="O51" s="6" t="s">
        <v>524</v>
      </c>
      <c r="P51" s="11" t="str">
        <f>HYPERLINK("mailto:reidr@mail.montclair.edu","reidr@mail.montclair.edu")</f>
        <v>reidr@mail.montclair.edu</v>
      </c>
      <c r="Q51" s="6">
        <v>9736557862</v>
      </c>
    </row>
    <row r="52" spans="1:17" ht="12.5" x14ac:dyDescent="0.25">
      <c r="A52" s="6" t="s">
        <v>74</v>
      </c>
      <c r="B52" s="6" t="s">
        <v>525</v>
      </c>
      <c r="C52" s="6" t="s">
        <v>526</v>
      </c>
      <c r="D52" s="6" t="s">
        <v>527</v>
      </c>
      <c r="E52" s="6" t="s">
        <v>528</v>
      </c>
      <c r="F52" s="6" t="s">
        <v>529</v>
      </c>
      <c r="G52" s="6" t="s">
        <v>530</v>
      </c>
      <c r="H52" s="6">
        <v>8028244200</v>
      </c>
      <c r="I52" s="6" t="s">
        <v>531</v>
      </c>
      <c r="J52" s="6" t="s">
        <v>532</v>
      </c>
      <c r="K52" s="6" t="s">
        <v>83</v>
      </c>
      <c r="L52" s="6" t="s">
        <v>84</v>
      </c>
      <c r="M52" s="6" t="s">
        <v>83</v>
      </c>
      <c r="N52" s="6" t="s">
        <v>83</v>
      </c>
      <c r="O52" s="6" t="s">
        <v>83</v>
      </c>
      <c r="P52" s="11" t="str">
        <f>HYPERLINK("mailto:victoria@thecollaborative.us","victoria@thecollaborative.us")</f>
        <v>victoria@thecollaborative.us</v>
      </c>
      <c r="Q52" s="6" t="s">
        <v>83</v>
      </c>
    </row>
    <row r="53" spans="1:17" ht="12.5" x14ac:dyDescent="0.25">
      <c r="A53" s="6" t="s">
        <v>74</v>
      </c>
      <c r="B53" s="6" t="s">
        <v>533</v>
      </c>
      <c r="C53" s="6" t="s">
        <v>534</v>
      </c>
      <c r="D53" s="6" t="s">
        <v>535</v>
      </c>
      <c r="E53" s="6" t="s">
        <v>536</v>
      </c>
      <c r="F53" s="6" t="s">
        <v>185</v>
      </c>
      <c r="G53" s="6" t="s">
        <v>537</v>
      </c>
      <c r="H53" s="6" t="s">
        <v>538</v>
      </c>
      <c r="I53" s="6" t="s">
        <v>539</v>
      </c>
      <c r="J53" s="6" t="s">
        <v>540</v>
      </c>
      <c r="K53" s="6" t="s">
        <v>83</v>
      </c>
      <c r="L53" s="6" t="s">
        <v>84</v>
      </c>
      <c r="M53" s="6" t="s">
        <v>83</v>
      </c>
      <c r="N53" s="6" t="s">
        <v>83</v>
      </c>
      <c r="O53" s="6" t="s">
        <v>83</v>
      </c>
      <c r="P53" s="11" t="str">
        <f>HYPERLINK("mailto:jhill@swchi.org","jhill@swchi.org")</f>
        <v>jhill@swchi.org</v>
      </c>
      <c r="Q53" s="6" t="s">
        <v>83</v>
      </c>
    </row>
    <row r="54" spans="1:17" ht="12.5" x14ac:dyDescent="0.25">
      <c r="A54" s="6" t="s">
        <v>74</v>
      </c>
      <c r="B54" s="6" t="s">
        <v>541</v>
      </c>
      <c r="C54" s="6" t="s">
        <v>542</v>
      </c>
      <c r="D54" s="6" t="s">
        <v>543</v>
      </c>
      <c r="E54" s="6" t="s">
        <v>544</v>
      </c>
      <c r="F54" s="6" t="s">
        <v>176</v>
      </c>
      <c r="G54" s="6" t="s">
        <v>545</v>
      </c>
      <c r="H54" s="6" t="s">
        <v>546</v>
      </c>
      <c r="I54" s="6" t="s">
        <v>547</v>
      </c>
      <c r="J54" s="6" t="s">
        <v>548</v>
      </c>
      <c r="K54" s="6" t="s">
        <v>83</v>
      </c>
      <c r="L54" s="6" t="s">
        <v>549</v>
      </c>
      <c r="M54" s="6" t="s">
        <v>550</v>
      </c>
      <c r="N54" s="6" t="s">
        <v>176</v>
      </c>
      <c r="O54" s="6" t="s">
        <v>551</v>
      </c>
      <c r="P54" s="11" t="str">
        <f>HYPERLINK("mailto:msilverman@pipnj.org","msilverman@pipnj.org")</f>
        <v>msilverman@pipnj.org</v>
      </c>
      <c r="Q54" s="6">
        <v>2015522264</v>
      </c>
    </row>
    <row r="55" spans="1:17" ht="12.5" x14ac:dyDescent="0.25">
      <c r="A55" s="6" t="s">
        <v>74</v>
      </c>
      <c r="B55" s="6" t="s">
        <v>552</v>
      </c>
      <c r="C55" s="6" t="s">
        <v>553</v>
      </c>
      <c r="D55" s="6" t="s">
        <v>554</v>
      </c>
      <c r="E55" s="6" t="s">
        <v>555</v>
      </c>
      <c r="F55" s="6" t="s">
        <v>185</v>
      </c>
      <c r="G55" s="6" t="s">
        <v>556</v>
      </c>
      <c r="H55" s="6" t="s">
        <v>557</v>
      </c>
      <c r="I55" s="6" t="s">
        <v>558</v>
      </c>
      <c r="J55" s="6" t="s">
        <v>559</v>
      </c>
      <c r="K55" s="6" t="s">
        <v>83</v>
      </c>
      <c r="L55" s="6" t="s">
        <v>84</v>
      </c>
      <c r="M55" s="6" t="s">
        <v>83</v>
      </c>
      <c r="N55" s="6" t="s">
        <v>83</v>
      </c>
      <c r="O55" s="6" t="s">
        <v>83</v>
      </c>
      <c r="P55" s="11" t="str">
        <f>HYPERLINK("mailto:hkyazzie@niylp.org","hkyazzie@niylp.org")</f>
        <v>hkyazzie@niylp.org</v>
      </c>
      <c r="Q55" s="6" t="s">
        <v>83</v>
      </c>
    </row>
    <row r="56" spans="1:17" ht="12.5" x14ac:dyDescent="0.25">
      <c r="A56" s="6" t="s">
        <v>74</v>
      </c>
      <c r="B56" s="6" t="s">
        <v>560</v>
      </c>
      <c r="C56" s="6" t="s">
        <v>561</v>
      </c>
      <c r="D56" s="6" t="s">
        <v>562</v>
      </c>
      <c r="E56" s="6" t="s">
        <v>563</v>
      </c>
      <c r="F56" s="6" t="s">
        <v>564</v>
      </c>
      <c r="G56" s="6" t="s">
        <v>565</v>
      </c>
      <c r="H56" s="6" t="s">
        <v>566</v>
      </c>
      <c r="I56" s="6" t="s">
        <v>567</v>
      </c>
      <c r="J56" s="6" t="s">
        <v>568</v>
      </c>
      <c r="K56" s="6" t="s">
        <v>83</v>
      </c>
      <c r="L56" s="6" t="s">
        <v>569</v>
      </c>
      <c r="M56" s="6" t="s">
        <v>570</v>
      </c>
      <c r="N56" s="6" t="s">
        <v>564</v>
      </c>
      <c r="O56" s="6" t="s">
        <v>571</v>
      </c>
      <c r="P56" s="11" t="str">
        <f>HYPERLINK("mailto:mikegs@nhwa.org","mikegs@nhwa.org")</f>
        <v>mikegs@nhwa.org</v>
      </c>
      <c r="Q56" s="6">
        <v>2063537945</v>
      </c>
    </row>
    <row r="57" spans="1:17" ht="12.5" x14ac:dyDescent="0.25">
      <c r="A57" s="6" t="s">
        <v>74</v>
      </c>
      <c r="B57" s="6" t="s">
        <v>572</v>
      </c>
      <c r="C57" s="6" t="s">
        <v>573</v>
      </c>
      <c r="D57" s="6" t="s">
        <v>574</v>
      </c>
      <c r="E57" s="6" t="s">
        <v>575</v>
      </c>
      <c r="F57" s="6" t="s">
        <v>79</v>
      </c>
      <c r="G57" s="6" t="s">
        <v>576</v>
      </c>
      <c r="H57" s="6" t="s">
        <v>577</v>
      </c>
      <c r="I57" s="6" t="s">
        <v>578</v>
      </c>
      <c r="J57" s="6" t="s">
        <v>579</v>
      </c>
      <c r="K57" s="6" t="s">
        <v>83</v>
      </c>
      <c r="L57" s="6" t="s">
        <v>84</v>
      </c>
      <c r="M57" s="6" t="s">
        <v>83</v>
      </c>
      <c r="N57" s="6" t="s">
        <v>83</v>
      </c>
      <c r="O57" s="6" t="s">
        <v>83</v>
      </c>
      <c r="P57" s="11" t="str">
        <f>HYPERLINK("mailto:jledbetter@nbn-nrc.org","jledbetter@nbn-nrc.org")</f>
        <v>jledbetter@nbn-nrc.org</v>
      </c>
      <c r="Q57" s="6" t="s">
        <v>83</v>
      </c>
    </row>
    <row r="58" spans="1:17" ht="12.5" x14ac:dyDescent="0.25">
      <c r="A58" s="6" t="s">
        <v>74</v>
      </c>
      <c r="B58" s="6" t="s">
        <v>580</v>
      </c>
      <c r="C58" s="6" t="s">
        <v>581</v>
      </c>
      <c r="D58" s="6" t="s">
        <v>582</v>
      </c>
      <c r="E58" s="6" t="s">
        <v>583</v>
      </c>
      <c r="F58" s="6" t="s">
        <v>185</v>
      </c>
      <c r="G58" s="6" t="s">
        <v>584</v>
      </c>
      <c r="H58" s="6" t="s">
        <v>585</v>
      </c>
      <c r="I58" s="6" t="s">
        <v>586</v>
      </c>
      <c r="J58" s="6" t="s">
        <v>587</v>
      </c>
      <c r="K58" s="6" t="s">
        <v>588</v>
      </c>
      <c r="L58" s="6" t="s">
        <v>589</v>
      </c>
      <c r="M58" s="6" t="s">
        <v>590</v>
      </c>
      <c r="N58" s="6" t="s">
        <v>185</v>
      </c>
      <c r="O58" s="6" t="s">
        <v>591</v>
      </c>
      <c r="P58" s="11" t="str">
        <f>HYPERLINK("mailto:karen.cheman@state.nm.us","karen.cheman@state.nm.us")</f>
        <v>karen.cheman@state.nm.us</v>
      </c>
      <c r="Q58" s="6" t="s">
        <v>592</v>
      </c>
    </row>
    <row r="59" spans="1:17" ht="12.5" x14ac:dyDescent="0.25">
      <c r="A59" s="6" t="s">
        <v>74</v>
      </c>
      <c r="B59" s="6" t="s">
        <v>593</v>
      </c>
      <c r="C59" s="6" t="s">
        <v>594</v>
      </c>
      <c r="D59" s="6" t="s">
        <v>595</v>
      </c>
      <c r="E59" s="6" t="s">
        <v>596</v>
      </c>
      <c r="F59" s="6" t="s">
        <v>267</v>
      </c>
      <c r="G59" s="6" t="s">
        <v>597</v>
      </c>
      <c r="H59" s="6" t="s">
        <v>598</v>
      </c>
      <c r="I59" s="6" t="s">
        <v>599</v>
      </c>
      <c r="J59" s="6" t="s">
        <v>600</v>
      </c>
      <c r="K59" s="6" t="s">
        <v>601</v>
      </c>
      <c r="L59" s="6" t="s">
        <v>602</v>
      </c>
      <c r="M59" s="6" t="s">
        <v>603</v>
      </c>
      <c r="N59" s="6" t="s">
        <v>267</v>
      </c>
      <c r="O59" s="6" t="s">
        <v>604</v>
      </c>
      <c r="P59" s="11" t="str">
        <f>HYPERLINK("mailto:annies@newahec.org","annies@newahec.org")</f>
        <v>annies@newahec.org</v>
      </c>
      <c r="Q59" s="6" t="s">
        <v>598</v>
      </c>
    </row>
    <row r="60" spans="1:17" ht="12.5" x14ac:dyDescent="0.25">
      <c r="A60" s="6" t="s">
        <v>74</v>
      </c>
      <c r="B60" s="6" t="s">
        <v>605</v>
      </c>
      <c r="C60" s="6" t="s">
        <v>606</v>
      </c>
      <c r="D60" s="6" t="s">
        <v>607</v>
      </c>
      <c r="E60" s="6" t="s">
        <v>608</v>
      </c>
      <c r="F60" s="6" t="s">
        <v>220</v>
      </c>
      <c r="G60" s="6" t="s">
        <v>609</v>
      </c>
      <c r="H60" s="6">
        <v>8594428600</v>
      </c>
      <c r="I60" s="6" t="s">
        <v>610</v>
      </c>
      <c r="J60" s="6" t="s">
        <v>611</v>
      </c>
      <c r="K60" s="6" t="s">
        <v>83</v>
      </c>
      <c r="L60" s="6" t="s">
        <v>84</v>
      </c>
      <c r="M60" s="6" t="s">
        <v>83</v>
      </c>
      <c r="N60" s="6" t="s">
        <v>83</v>
      </c>
      <c r="O60" s="6" t="s">
        <v>83</v>
      </c>
      <c r="P60" s="11" t="str">
        <f>HYPERLINK("mailto:vicki.dansberry@nkces.org","vicki.dansberry@nkces.org")</f>
        <v>vicki.dansberry@nkces.org</v>
      </c>
      <c r="Q60" s="6" t="s">
        <v>83</v>
      </c>
    </row>
    <row r="61" spans="1:17" ht="12.5" x14ac:dyDescent="0.25">
      <c r="A61" s="6" t="s">
        <v>74</v>
      </c>
      <c r="B61" s="6" t="s">
        <v>612</v>
      </c>
      <c r="C61" s="6" t="s">
        <v>613</v>
      </c>
      <c r="D61" s="6" t="s">
        <v>614</v>
      </c>
      <c r="E61" s="6" t="s">
        <v>615</v>
      </c>
      <c r="F61" s="6" t="s">
        <v>616</v>
      </c>
      <c r="G61" s="6" t="s">
        <v>617</v>
      </c>
      <c r="H61" s="6" t="s">
        <v>618</v>
      </c>
      <c r="I61" s="6" t="s">
        <v>619</v>
      </c>
      <c r="J61" s="6" t="s">
        <v>620</v>
      </c>
      <c r="K61" s="6" t="s">
        <v>83</v>
      </c>
      <c r="L61" s="6" t="s">
        <v>621</v>
      </c>
      <c r="M61" s="6" t="s">
        <v>622</v>
      </c>
      <c r="N61" s="6" t="s">
        <v>616</v>
      </c>
      <c r="O61" s="6" t="s">
        <v>623</v>
      </c>
      <c r="P61" s="11" t="str">
        <f>HYPERLINK("mailto:abradley@norainc.org","abradley@norainc.org")</f>
        <v>abradley@norainc.org</v>
      </c>
      <c r="Q61" s="6">
        <v>2163916672</v>
      </c>
    </row>
    <row r="62" spans="1:17" ht="12.5" x14ac:dyDescent="0.25">
      <c r="A62" s="6" t="s">
        <v>74</v>
      </c>
      <c r="B62" s="6" t="s">
        <v>624</v>
      </c>
      <c r="C62" s="6" t="s">
        <v>625</v>
      </c>
      <c r="D62" s="6" t="s">
        <v>626</v>
      </c>
      <c r="E62" s="6" t="s">
        <v>627</v>
      </c>
      <c r="F62" s="6" t="s">
        <v>79</v>
      </c>
      <c r="G62" s="6" t="s">
        <v>628</v>
      </c>
      <c r="H62" s="6" t="s">
        <v>629</v>
      </c>
      <c r="I62" s="6" t="s">
        <v>630</v>
      </c>
      <c r="J62" s="6" t="s">
        <v>631</v>
      </c>
      <c r="K62" s="6" t="s">
        <v>83</v>
      </c>
      <c r="L62" s="6" t="s">
        <v>84</v>
      </c>
      <c r="M62" s="6" t="s">
        <v>83</v>
      </c>
      <c r="N62" s="6" t="s">
        <v>83</v>
      </c>
      <c r="O62" s="6" t="s">
        <v>83</v>
      </c>
      <c r="P62" s="11" t="str">
        <f>HYPERLINK("mailto:crystal_blagg@yahoo.com","crystal_blagg@yahoo.com")</f>
        <v>crystal_blagg@yahoo.com</v>
      </c>
      <c r="Q62" s="6" t="s">
        <v>83</v>
      </c>
    </row>
    <row r="63" spans="1:17" ht="12.5" x14ac:dyDescent="0.25">
      <c r="A63" s="6" t="s">
        <v>74</v>
      </c>
      <c r="B63" s="6" t="s">
        <v>632</v>
      </c>
      <c r="C63" s="6" t="s">
        <v>633</v>
      </c>
      <c r="D63" s="6" t="s">
        <v>634</v>
      </c>
      <c r="E63" s="6" t="s">
        <v>236</v>
      </c>
      <c r="F63" s="6" t="s">
        <v>79</v>
      </c>
      <c r="G63" s="6" t="s">
        <v>635</v>
      </c>
      <c r="H63" s="6" t="s">
        <v>636</v>
      </c>
      <c r="I63" s="6" t="s">
        <v>637</v>
      </c>
      <c r="J63" s="6" t="s">
        <v>638</v>
      </c>
      <c r="K63" s="6" t="s">
        <v>317</v>
      </c>
      <c r="L63" s="6" t="s">
        <v>84</v>
      </c>
      <c r="M63" s="6" t="s">
        <v>83</v>
      </c>
      <c r="N63" s="6" t="s">
        <v>83</v>
      </c>
      <c r="O63" s="6" t="s">
        <v>83</v>
      </c>
      <c r="P63" s="11" t="str">
        <f>HYPERLINK("mailto:yonuorah@odmhsas.org","yonuorah@odmhsas.org")</f>
        <v>yonuorah@odmhsas.org</v>
      </c>
      <c r="Q63" s="6" t="s">
        <v>83</v>
      </c>
    </row>
    <row r="64" spans="1:17" ht="12.5" x14ac:dyDescent="0.25">
      <c r="A64" s="6" t="s">
        <v>74</v>
      </c>
      <c r="B64" s="6" t="s">
        <v>639</v>
      </c>
      <c r="C64" s="6" t="s">
        <v>640</v>
      </c>
      <c r="D64" s="6" t="s">
        <v>641</v>
      </c>
      <c r="E64" s="6" t="s">
        <v>642</v>
      </c>
      <c r="F64" s="6" t="s">
        <v>643</v>
      </c>
      <c r="G64" s="6" t="s">
        <v>644</v>
      </c>
      <c r="H64" s="6" t="s">
        <v>645</v>
      </c>
      <c r="I64" s="6" t="s">
        <v>646</v>
      </c>
      <c r="J64" s="6" t="s">
        <v>647</v>
      </c>
      <c r="K64" s="6" t="s">
        <v>83</v>
      </c>
      <c r="L64" s="6" t="s">
        <v>84</v>
      </c>
      <c r="M64" s="6" t="s">
        <v>83</v>
      </c>
      <c r="N64" s="6" t="s">
        <v>83</v>
      </c>
      <c r="O64" s="6" t="s">
        <v>83</v>
      </c>
      <c r="P64" s="11" t="str">
        <f>HYPERLINK("mailto:mindy@onecareva.org","mindy@onecareva.org")</f>
        <v>mindy@onecareva.org</v>
      </c>
      <c r="Q64" s="6" t="s">
        <v>83</v>
      </c>
    </row>
    <row r="65" spans="1:17" ht="12.5" x14ac:dyDescent="0.25">
      <c r="A65" s="6" t="s">
        <v>74</v>
      </c>
      <c r="B65" s="6" t="s">
        <v>648</v>
      </c>
      <c r="C65" s="6" t="s">
        <v>649</v>
      </c>
      <c r="D65" s="6" t="s">
        <v>650</v>
      </c>
      <c r="E65" s="6" t="s">
        <v>651</v>
      </c>
      <c r="F65" s="6" t="s">
        <v>652</v>
      </c>
      <c r="G65" s="6" t="s">
        <v>653</v>
      </c>
      <c r="H65" s="6" t="s">
        <v>654</v>
      </c>
      <c r="I65" s="6" t="s">
        <v>655</v>
      </c>
      <c r="J65" s="6" t="s">
        <v>656</v>
      </c>
      <c r="K65" s="6" t="s">
        <v>83</v>
      </c>
      <c r="L65" s="6" t="s">
        <v>84</v>
      </c>
      <c r="M65" s="6" t="s">
        <v>83</v>
      </c>
      <c r="N65" s="6" t="s">
        <v>83</v>
      </c>
      <c r="O65" s="6" t="s">
        <v>83</v>
      </c>
      <c r="P65" s="11" t="str">
        <f>HYPERLINK("mailto:shaden@onecommonunity.org","shaden@onecommonunity.org")</f>
        <v>shaden@onecommonunity.org</v>
      </c>
      <c r="Q65" s="6" t="s">
        <v>83</v>
      </c>
    </row>
    <row r="66" spans="1:17" ht="12.5" x14ac:dyDescent="0.25">
      <c r="A66" s="6" t="s">
        <v>74</v>
      </c>
      <c r="B66" s="6" t="s">
        <v>657</v>
      </c>
      <c r="C66" s="6" t="s">
        <v>658</v>
      </c>
      <c r="D66" s="6" t="s">
        <v>659</v>
      </c>
      <c r="E66" s="6" t="s">
        <v>660</v>
      </c>
      <c r="F66" s="6" t="s">
        <v>661</v>
      </c>
      <c r="G66" s="6" t="s">
        <v>662</v>
      </c>
      <c r="H66" s="6">
        <v>3202317030</v>
      </c>
      <c r="I66" s="6" t="s">
        <v>663</v>
      </c>
      <c r="J66" s="6" t="s">
        <v>664</v>
      </c>
      <c r="K66" s="6" t="s">
        <v>83</v>
      </c>
      <c r="L66" s="6" t="s">
        <v>84</v>
      </c>
      <c r="M66" s="6" t="s">
        <v>83</v>
      </c>
      <c r="N66" s="6" t="s">
        <v>83</v>
      </c>
      <c r="O66" s="6" t="s">
        <v>83</v>
      </c>
      <c r="P66" s="11" t="str">
        <f>HYPERLINK("mailto:rochelle.peterson@pactforfamilies.org","rochelle.peterson@pactforfamilies.org")</f>
        <v>rochelle.peterson@pactforfamilies.org</v>
      </c>
      <c r="Q66" s="6" t="s">
        <v>83</v>
      </c>
    </row>
    <row r="67" spans="1:17" ht="12.5" x14ac:dyDescent="0.25">
      <c r="A67" s="6" t="s">
        <v>74</v>
      </c>
      <c r="B67" s="6" t="s">
        <v>665</v>
      </c>
      <c r="C67" s="6" t="s">
        <v>666</v>
      </c>
      <c r="D67" s="6" t="s">
        <v>667</v>
      </c>
      <c r="E67" s="6" t="s">
        <v>668</v>
      </c>
      <c r="F67" s="6" t="s">
        <v>643</v>
      </c>
      <c r="G67" s="6" t="s">
        <v>669</v>
      </c>
      <c r="H67" s="6" t="s">
        <v>670</v>
      </c>
      <c r="I67" s="6" t="s">
        <v>671</v>
      </c>
      <c r="J67" s="6" t="s">
        <v>672</v>
      </c>
      <c r="K67" s="6" t="s">
        <v>83</v>
      </c>
      <c r="L67" s="6" t="s">
        <v>84</v>
      </c>
      <c r="M67" s="6" t="s">
        <v>83</v>
      </c>
      <c r="N67" s="6" t="s">
        <v>83</v>
      </c>
      <c r="O67" s="6" t="s">
        <v>83</v>
      </c>
      <c r="P67" s="11" t="str">
        <f>HYPERLINK("mailto:bfavero@piedmontcsb.org","bfavero@piedmontcsb.org")</f>
        <v>bfavero@piedmontcsb.org</v>
      </c>
      <c r="Q67" s="6" t="s">
        <v>83</v>
      </c>
    </row>
    <row r="68" spans="1:17" ht="12.5" x14ac:dyDescent="0.25">
      <c r="A68" s="6" t="s">
        <v>74</v>
      </c>
      <c r="B68" s="6" t="s">
        <v>673</v>
      </c>
      <c r="C68" s="6" t="s">
        <v>674</v>
      </c>
      <c r="D68" s="6" t="s">
        <v>675</v>
      </c>
      <c r="E68" s="6" t="s">
        <v>676</v>
      </c>
      <c r="F68" s="6" t="s">
        <v>97</v>
      </c>
      <c r="G68" s="6" t="s">
        <v>677</v>
      </c>
      <c r="H68" s="6">
        <v>3157056075</v>
      </c>
      <c r="I68" s="6" t="s">
        <v>678</v>
      </c>
      <c r="J68" s="6" t="s">
        <v>679</v>
      </c>
      <c r="K68" s="6" t="s">
        <v>83</v>
      </c>
      <c r="L68" s="6" t="s">
        <v>84</v>
      </c>
      <c r="M68" s="6" t="s">
        <v>83</v>
      </c>
      <c r="N68" s="6" t="s">
        <v>83</v>
      </c>
      <c r="O68" s="6" t="s">
        <v>83</v>
      </c>
      <c r="P68" s="11" t="str">
        <f>HYPERLINK("mailto:msawyer002@twcny.rr.com","msawyer002@twcny.rr.com")</f>
        <v>msawyer002@twcny.rr.com</v>
      </c>
      <c r="Q68" s="6" t="s">
        <v>83</v>
      </c>
    </row>
    <row r="69" spans="1:17" ht="12.5" x14ac:dyDescent="0.25">
      <c r="A69" s="6" t="s">
        <v>74</v>
      </c>
      <c r="B69" s="6" t="s">
        <v>680</v>
      </c>
      <c r="C69" s="6" t="s">
        <v>681</v>
      </c>
      <c r="D69" s="6" t="s">
        <v>682</v>
      </c>
      <c r="E69" s="6" t="s">
        <v>683</v>
      </c>
      <c r="F69" s="6" t="s">
        <v>423</v>
      </c>
      <c r="G69" s="6" t="s">
        <v>684</v>
      </c>
      <c r="H69" s="6" t="s">
        <v>685</v>
      </c>
      <c r="I69" s="6" t="s">
        <v>686</v>
      </c>
      <c r="J69" s="6" t="s">
        <v>687</v>
      </c>
      <c r="K69" s="6" t="s">
        <v>83</v>
      </c>
      <c r="L69" s="6" t="s">
        <v>84</v>
      </c>
      <c r="M69" s="6" t="s">
        <v>83</v>
      </c>
      <c r="N69" s="6" t="s">
        <v>83</v>
      </c>
      <c r="O69" s="6" t="s">
        <v>83</v>
      </c>
      <c r="P69" s="11" t="str">
        <f>HYPERLINK("mailto:kgriffin@magallan.org","kgriffin@magallan.org")</f>
        <v>kgriffin@magallan.org</v>
      </c>
      <c r="Q69" s="6" t="s">
        <v>83</v>
      </c>
    </row>
    <row r="70" spans="1:17" ht="12.5" x14ac:dyDescent="0.25">
      <c r="A70" s="6" t="s">
        <v>74</v>
      </c>
      <c r="B70" s="6" t="s">
        <v>688</v>
      </c>
      <c r="C70" s="6" t="s">
        <v>689</v>
      </c>
      <c r="D70" s="6" t="s">
        <v>690</v>
      </c>
      <c r="E70" s="6" t="s">
        <v>691</v>
      </c>
      <c r="F70" s="6" t="s">
        <v>127</v>
      </c>
      <c r="G70" s="6" t="s">
        <v>692</v>
      </c>
      <c r="H70" s="6">
        <v>9315105764</v>
      </c>
      <c r="I70" s="6" t="s">
        <v>693</v>
      </c>
      <c r="J70" s="6" t="s">
        <v>694</v>
      </c>
      <c r="K70" s="6" t="s">
        <v>83</v>
      </c>
      <c r="L70" s="6" t="s">
        <v>84</v>
      </c>
      <c r="M70" s="6" t="s">
        <v>83</v>
      </c>
      <c r="N70" s="6" t="s">
        <v>83</v>
      </c>
      <c r="O70" s="6" t="s">
        <v>83</v>
      </c>
      <c r="P70" s="11" t="str">
        <f>HYPERLINK("mailto:johnclyderust@gmail.com","johnclyderust@gmail.com")</f>
        <v>johnclyderust@gmail.com</v>
      </c>
      <c r="Q70" s="6" t="s">
        <v>83</v>
      </c>
    </row>
    <row r="71" spans="1:17" ht="12.5" x14ac:dyDescent="0.25">
      <c r="A71" s="6" t="s">
        <v>74</v>
      </c>
      <c r="B71" s="6" t="s">
        <v>695</v>
      </c>
      <c r="C71" s="6" t="s">
        <v>696</v>
      </c>
      <c r="D71" s="6" t="s">
        <v>697</v>
      </c>
      <c r="E71" s="6" t="s">
        <v>698</v>
      </c>
      <c r="F71" s="6" t="s">
        <v>135</v>
      </c>
      <c r="G71" s="6" t="s">
        <v>699</v>
      </c>
      <c r="H71" s="6" t="s">
        <v>700</v>
      </c>
      <c r="I71" s="6" t="s">
        <v>701</v>
      </c>
      <c r="J71" s="6" t="s">
        <v>702</v>
      </c>
      <c r="K71" s="6" t="s">
        <v>83</v>
      </c>
      <c r="L71" s="6" t="s">
        <v>703</v>
      </c>
      <c r="M71" s="6" t="s">
        <v>704</v>
      </c>
      <c r="N71" s="6" t="s">
        <v>369</v>
      </c>
      <c r="O71" s="6" t="s">
        <v>705</v>
      </c>
      <c r="P71" s="11" t="str">
        <f>HYPERLINK("mailto:kathleen.schachman@montana.edu","kathleen.schachman@montana.edu")</f>
        <v>kathleen.schachman@montana.edu</v>
      </c>
      <c r="Q71" s="6" t="s">
        <v>706</v>
      </c>
    </row>
    <row r="72" spans="1:17" ht="12.5" x14ac:dyDescent="0.25">
      <c r="A72" s="6" t="s">
        <v>74</v>
      </c>
      <c r="B72" s="6" t="s">
        <v>707</v>
      </c>
      <c r="C72" s="6" t="s">
        <v>708</v>
      </c>
      <c r="D72" s="6" t="s">
        <v>709</v>
      </c>
      <c r="E72" s="6" t="s">
        <v>710</v>
      </c>
      <c r="F72" s="6" t="s">
        <v>369</v>
      </c>
      <c r="G72" s="6" t="s">
        <v>711</v>
      </c>
      <c r="H72" s="6" t="s">
        <v>712</v>
      </c>
      <c r="I72" s="6" t="s">
        <v>713</v>
      </c>
      <c r="J72" s="6" t="s">
        <v>714</v>
      </c>
      <c r="K72" s="6" t="s">
        <v>83</v>
      </c>
      <c r="L72" s="6" t="s">
        <v>84</v>
      </c>
      <c r="M72" s="6" t="s">
        <v>83</v>
      </c>
      <c r="N72" s="6" t="s">
        <v>83</v>
      </c>
      <c r="O72" s="6" t="s">
        <v>83</v>
      </c>
      <c r="P72" s="11" t="str">
        <f>HYPERLINK("mailto:vickie_petersen@skc.edu","vickie_petersen@skc.edu")</f>
        <v>vickie_petersen@skc.edu</v>
      </c>
      <c r="Q72" s="6" t="s">
        <v>83</v>
      </c>
    </row>
    <row r="73" spans="1:17" ht="12.5" x14ac:dyDescent="0.25">
      <c r="A73" s="6" t="s">
        <v>74</v>
      </c>
      <c r="B73" s="6" t="s">
        <v>715</v>
      </c>
      <c r="C73" s="6" t="s">
        <v>716</v>
      </c>
      <c r="D73" s="6" t="s">
        <v>717</v>
      </c>
      <c r="E73" s="6" t="s">
        <v>718</v>
      </c>
      <c r="F73" s="6" t="s">
        <v>167</v>
      </c>
      <c r="G73" s="6" t="s">
        <v>719</v>
      </c>
      <c r="H73" s="6" t="s">
        <v>720</v>
      </c>
      <c r="I73" s="6" t="s">
        <v>721</v>
      </c>
      <c r="J73" s="6" t="s">
        <v>722</v>
      </c>
      <c r="K73" s="6" t="s">
        <v>83</v>
      </c>
      <c r="L73" s="6" t="s">
        <v>84</v>
      </c>
      <c r="M73" s="6" t="s">
        <v>83</v>
      </c>
      <c r="N73" s="6" t="s">
        <v>83</v>
      </c>
      <c r="O73" s="6" t="s">
        <v>83</v>
      </c>
      <c r="P73" s="11" t="str">
        <f>HYPERLINK("mailto:cciarmoli@saysandiego.org","cciarmoli@saysandiego.org")</f>
        <v>cciarmoli@saysandiego.org</v>
      </c>
      <c r="Q73" s="6" t="s">
        <v>83</v>
      </c>
    </row>
    <row r="74" spans="1:17" ht="12.5" x14ac:dyDescent="0.25">
      <c r="A74" s="6" t="s">
        <v>74</v>
      </c>
      <c r="B74" s="6" t="s">
        <v>723</v>
      </c>
      <c r="C74" s="6" t="s">
        <v>724</v>
      </c>
      <c r="D74" s="6" t="s">
        <v>725</v>
      </c>
      <c r="E74" s="6" t="s">
        <v>726</v>
      </c>
      <c r="F74" s="6" t="s">
        <v>361</v>
      </c>
      <c r="G74" s="6" t="s">
        <v>727</v>
      </c>
      <c r="H74" s="6" t="s">
        <v>728</v>
      </c>
      <c r="I74" s="6" t="s">
        <v>729</v>
      </c>
      <c r="J74" s="6" t="s">
        <v>730</v>
      </c>
      <c r="K74" s="6" t="s">
        <v>83</v>
      </c>
      <c r="L74" s="6" t="s">
        <v>84</v>
      </c>
      <c r="M74" s="6" t="s">
        <v>83</v>
      </c>
      <c r="N74" s="6" t="s">
        <v>83</v>
      </c>
      <c r="O74" s="6" t="s">
        <v>83</v>
      </c>
      <c r="P74" s="11" t="str">
        <f>HYPERLINK("mailto:rpeabody@semobh.org","rpeabody@semobh.org")</f>
        <v>rpeabody@semobh.org</v>
      </c>
      <c r="Q74" s="6" t="s">
        <v>83</v>
      </c>
    </row>
    <row r="75" spans="1:17" ht="12.5" x14ac:dyDescent="0.25">
      <c r="A75" s="6" t="s">
        <v>74</v>
      </c>
      <c r="B75" s="6" t="s">
        <v>731</v>
      </c>
      <c r="C75" s="6" t="s">
        <v>732</v>
      </c>
      <c r="D75" s="6" t="s">
        <v>733</v>
      </c>
      <c r="E75" s="6" t="s">
        <v>734</v>
      </c>
      <c r="F75" s="6" t="s">
        <v>361</v>
      </c>
      <c r="G75" s="6" t="s">
        <v>735</v>
      </c>
      <c r="H75" s="6">
        <v>5735871921</v>
      </c>
      <c r="I75" s="6" t="s">
        <v>736</v>
      </c>
      <c r="J75" s="6" t="s">
        <v>737</v>
      </c>
      <c r="K75" s="6" t="s">
        <v>83</v>
      </c>
      <c r="L75" s="6" t="s">
        <v>84</v>
      </c>
      <c r="M75" s="6" t="s">
        <v>83</v>
      </c>
      <c r="N75" s="6" t="s">
        <v>83</v>
      </c>
      <c r="O75" s="6" t="s">
        <v>83</v>
      </c>
      <c r="P75" s="11" t="str">
        <f>HYPERLINK("mailto:director@epicprevention.org","director@epicprevention.org")</f>
        <v>director@epicprevention.org</v>
      </c>
      <c r="Q75" s="6" t="s">
        <v>83</v>
      </c>
    </row>
    <row r="76" spans="1:17" ht="12.5" x14ac:dyDescent="0.25">
      <c r="A76" s="6" t="s">
        <v>74</v>
      </c>
      <c r="B76" s="6" t="s">
        <v>738</v>
      </c>
      <c r="C76" s="6" t="s">
        <v>739</v>
      </c>
      <c r="D76" s="6" t="s">
        <v>740</v>
      </c>
      <c r="E76" s="6" t="s">
        <v>114</v>
      </c>
      <c r="F76" s="6" t="s">
        <v>115</v>
      </c>
      <c r="G76" s="6" t="s">
        <v>741</v>
      </c>
      <c r="H76" s="6" t="s">
        <v>742</v>
      </c>
      <c r="I76" s="6" t="s">
        <v>743</v>
      </c>
      <c r="J76" s="6" t="s">
        <v>744</v>
      </c>
      <c r="K76" s="6" t="s">
        <v>83</v>
      </c>
      <c r="L76" s="6" t="s">
        <v>745</v>
      </c>
      <c r="M76" s="6" t="s">
        <v>746</v>
      </c>
      <c r="N76" s="6" t="s">
        <v>115</v>
      </c>
      <c r="O76" s="6" t="s">
        <v>747</v>
      </c>
      <c r="P76" s="11" t="str">
        <f>HYPERLINK("mailto:lortega@saaf.org","lortega@saaf.org")</f>
        <v>lortega@saaf.org</v>
      </c>
      <c r="Q76" s="6">
        <v>5205476127</v>
      </c>
    </row>
    <row r="77" spans="1:17" ht="12.5" x14ac:dyDescent="0.25">
      <c r="A77" s="6" t="s">
        <v>74</v>
      </c>
      <c r="B77" s="6" t="s">
        <v>748</v>
      </c>
      <c r="C77" s="6" t="s">
        <v>749</v>
      </c>
      <c r="D77" s="6" t="s">
        <v>750</v>
      </c>
      <c r="E77" s="6" t="s">
        <v>751</v>
      </c>
      <c r="F77" s="6" t="s">
        <v>79</v>
      </c>
      <c r="G77" s="6" t="s">
        <v>752</v>
      </c>
      <c r="H77" s="6" t="s">
        <v>753</v>
      </c>
      <c r="I77" s="6" t="s">
        <v>754</v>
      </c>
      <c r="J77" s="6" t="s">
        <v>755</v>
      </c>
      <c r="K77" s="6" t="s">
        <v>83</v>
      </c>
      <c r="L77" s="6" t="s">
        <v>84</v>
      </c>
      <c r="M77" s="6" t="s">
        <v>83</v>
      </c>
      <c r="N77" s="6" t="s">
        <v>83</v>
      </c>
      <c r="O77" s="6" t="s">
        <v>83</v>
      </c>
      <c r="P77" s="11" t="str">
        <f>HYPERLINK("mailto:awahkinney@spthb.org","awahkinney@spthb.org")</f>
        <v>awahkinney@spthb.org</v>
      </c>
      <c r="Q77" s="6" t="s">
        <v>83</v>
      </c>
    </row>
    <row r="78" spans="1:17" ht="12.5" x14ac:dyDescent="0.25">
      <c r="A78" s="6" t="s">
        <v>74</v>
      </c>
      <c r="B78" s="6" t="s">
        <v>756</v>
      </c>
      <c r="C78" s="6" t="s">
        <v>757</v>
      </c>
      <c r="D78" s="6" t="s">
        <v>758</v>
      </c>
      <c r="E78" s="6" t="s">
        <v>759</v>
      </c>
      <c r="F78" s="6" t="s">
        <v>127</v>
      </c>
      <c r="G78" s="6" t="s">
        <v>760</v>
      </c>
      <c r="H78" s="6" t="s">
        <v>761</v>
      </c>
      <c r="I78" s="6" t="s">
        <v>762</v>
      </c>
      <c r="J78" s="6" t="s">
        <v>763</v>
      </c>
      <c r="K78" s="6" t="s">
        <v>83</v>
      </c>
      <c r="L78" s="6" t="s">
        <v>84</v>
      </c>
      <c r="M78" s="6" t="s">
        <v>83</v>
      </c>
      <c r="N78" s="6" t="s">
        <v>83</v>
      </c>
      <c r="O78" s="6" t="s">
        <v>83</v>
      </c>
      <c r="P78" s="11" t="str">
        <f>HYPERLINK("mailto:sschmahl@starsnashville.org","sschmahl@starsnashville.org")</f>
        <v>sschmahl@starsnashville.org</v>
      </c>
      <c r="Q78" s="6" t="s">
        <v>83</v>
      </c>
    </row>
    <row r="79" spans="1:17" ht="12.5" x14ac:dyDescent="0.25">
      <c r="A79" s="6" t="s">
        <v>74</v>
      </c>
      <c r="B79" s="6" t="s">
        <v>764</v>
      </c>
      <c r="C79" s="6" t="s">
        <v>765</v>
      </c>
      <c r="D79" s="6" t="s">
        <v>766</v>
      </c>
      <c r="E79" s="6" t="s">
        <v>767</v>
      </c>
      <c r="F79" s="6" t="s">
        <v>79</v>
      </c>
      <c r="G79" s="6" t="s">
        <v>768</v>
      </c>
      <c r="H79" s="6" t="s">
        <v>769</v>
      </c>
      <c r="I79" s="6" t="s">
        <v>770</v>
      </c>
      <c r="J79" s="6" t="s">
        <v>771</v>
      </c>
      <c r="K79" s="6" t="s">
        <v>83</v>
      </c>
      <c r="L79" s="6" t="s">
        <v>84</v>
      </c>
      <c r="M79" s="6" t="s">
        <v>83</v>
      </c>
      <c r="N79" s="6" t="s">
        <v>83</v>
      </c>
      <c r="O79" s="6" t="s">
        <v>83</v>
      </c>
      <c r="P79" s="11" t="str">
        <f>HYPERLINK("mailto:bloomerd@tahlequahschools.org","bloomerd@tahlequahschools.org")</f>
        <v>bloomerd@tahlequahschools.org</v>
      </c>
      <c r="Q79" s="6" t="s">
        <v>83</v>
      </c>
    </row>
    <row r="80" spans="1:17" ht="12.5" x14ac:dyDescent="0.25">
      <c r="A80" s="6" t="s">
        <v>74</v>
      </c>
      <c r="B80" s="6" t="s">
        <v>772</v>
      </c>
      <c r="C80" s="6" t="s">
        <v>773</v>
      </c>
      <c r="D80" s="6" t="s">
        <v>774</v>
      </c>
      <c r="E80" s="6" t="s">
        <v>775</v>
      </c>
      <c r="F80" s="6" t="s">
        <v>776</v>
      </c>
      <c r="G80" s="6" t="s">
        <v>777</v>
      </c>
      <c r="H80" s="6" t="s">
        <v>778</v>
      </c>
      <c r="I80" s="6" t="s">
        <v>779</v>
      </c>
      <c r="J80" s="6" t="s">
        <v>780</v>
      </c>
      <c r="K80" s="6" t="s">
        <v>83</v>
      </c>
      <c r="L80" s="6" t="s">
        <v>84</v>
      </c>
      <c r="M80" s="6" t="s">
        <v>83</v>
      </c>
      <c r="N80" s="6" t="s">
        <v>83</v>
      </c>
      <c r="O80" s="6" t="s">
        <v>83</v>
      </c>
      <c r="P80" s="11" t="str">
        <f>HYPERLINK("mailto:kailey.erickson@tananachiefs.org","kailey.erickson@tananachiefs.org")</f>
        <v>kailey.erickson@tananachiefs.org</v>
      </c>
      <c r="Q80" s="6" t="s">
        <v>83</v>
      </c>
    </row>
    <row r="81" spans="1:17" ht="12.5" x14ac:dyDescent="0.25">
      <c r="A81" s="6" t="s">
        <v>74</v>
      </c>
      <c r="B81" s="6" t="s">
        <v>781</v>
      </c>
      <c r="C81" s="6" t="s">
        <v>782</v>
      </c>
      <c r="D81" s="6" t="s">
        <v>783</v>
      </c>
      <c r="E81" s="6" t="s">
        <v>784</v>
      </c>
      <c r="F81" s="6" t="s">
        <v>89</v>
      </c>
      <c r="G81" s="6" t="s">
        <v>785</v>
      </c>
      <c r="H81" s="6" t="s">
        <v>786</v>
      </c>
      <c r="I81" s="6" t="s">
        <v>787</v>
      </c>
      <c r="J81" s="6" t="s">
        <v>788</v>
      </c>
      <c r="K81" s="6" t="s">
        <v>83</v>
      </c>
      <c r="L81" s="6" t="s">
        <v>84</v>
      </c>
      <c r="M81" s="6" t="s">
        <v>83</v>
      </c>
      <c r="N81" s="6" t="s">
        <v>83</v>
      </c>
      <c r="O81" s="6" t="s">
        <v>83</v>
      </c>
      <c r="P81" s="11" t="str">
        <f>HYPERLINK("mailto:anitibhon@texansstandingtall.org","anitibhon@texansstandingtall.org")</f>
        <v>anitibhon@texansstandingtall.org</v>
      </c>
      <c r="Q81" s="6" t="s">
        <v>83</v>
      </c>
    </row>
    <row r="82" spans="1:17" ht="12.5" x14ac:dyDescent="0.25">
      <c r="A82" s="6" t="s">
        <v>74</v>
      </c>
      <c r="B82" s="6" t="s">
        <v>789</v>
      </c>
      <c r="C82" s="6" t="s">
        <v>790</v>
      </c>
      <c r="D82" s="6" t="s">
        <v>791</v>
      </c>
      <c r="E82" s="6" t="s">
        <v>792</v>
      </c>
      <c r="F82" s="6" t="s">
        <v>306</v>
      </c>
      <c r="G82" s="6" t="s">
        <v>793</v>
      </c>
      <c r="H82" s="6">
        <v>4135444386</v>
      </c>
      <c r="I82" s="6" t="s">
        <v>794</v>
      </c>
      <c r="J82" s="6" t="s">
        <v>795</v>
      </c>
      <c r="K82" s="6" t="s">
        <v>83</v>
      </c>
      <c r="L82" s="6" t="s">
        <v>796</v>
      </c>
      <c r="M82" s="6" t="s">
        <v>797</v>
      </c>
      <c r="N82" s="6" t="s">
        <v>306</v>
      </c>
      <c r="O82" s="6" t="s">
        <v>798</v>
      </c>
      <c r="P82" s="11" t="str">
        <f>HYPERLINK("mailto:ggramarossa@townofware.com","ggramarossa@townofware.com")</f>
        <v>ggramarossa@townofware.com</v>
      </c>
      <c r="Q82" s="6">
        <v>4135444386</v>
      </c>
    </row>
    <row r="83" spans="1:17" ht="12.5" x14ac:dyDescent="0.25">
      <c r="A83" s="6" t="s">
        <v>74</v>
      </c>
      <c r="B83" s="6" t="s">
        <v>799</v>
      </c>
      <c r="C83" s="6" t="s">
        <v>800</v>
      </c>
      <c r="D83" s="6" t="s">
        <v>801</v>
      </c>
      <c r="E83" s="6" t="s">
        <v>802</v>
      </c>
      <c r="F83" s="6" t="s">
        <v>529</v>
      </c>
      <c r="G83" s="6" t="s">
        <v>803</v>
      </c>
      <c r="H83" s="6" t="s">
        <v>804</v>
      </c>
      <c r="I83" s="6" t="s">
        <v>805</v>
      </c>
      <c r="J83" s="6" t="s">
        <v>806</v>
      </c>
      <c r="K83" s="6" t="s">
        <v>83</v>
      </c>
      <c r="L83" s="6" t="s">
        <v>807</v>
      </c>
      <c r="M83" s="6" t="s">
        <v>808</v>
      </c>
      <c r="N83" s="6" t="s">
        <v>529</v>
      </c>
      <c r="O83" s="6" t="s">
        <v>809</v>
      </c>
      <c r="P83" s="11" t="str">
        <f>HYPERLINK("mailto:cynthia.seivwright@vermont.gov","cynthia.seivwright@vermont.gov")</f>
        <v>cynthia.seivwright@vermont.gov</v>
      </c>
      <c r="Q83" s="6" t="s">
        <v>810</v>
      </c>
    </row>
    <row r="84" spans="1:17" ht="12.5" x14ac:dyDescent="0.25">
      <c r="A84" s="6" t="s">
        <v>74</v>
      </c>
      <c r="B84" s="6" t="s">
        <v>811</v>
      </c>
      <c r="C84" s="6" t="s">
        <v>812</v>
      </c>
      <c r="D84" s="6" t="s">
        <v>813</v>
      </c>
      <c r="E84" s="6" t="s">
        <v>814</v>
      </c>
      <c r="F84" s="6" t="s">
        <v>494</v>
      </c>
      <c r="G84" s="6" t="s">
        <v>815</v>
      </c>
      <c r="H84" s="6" t="s">
        <v>816</v>
      </c>
      <c r="I84" s="6" t="s">
        <v>817</v>
      </c>
      <c r="J84" s="6" t="s">
        <v>818</v>
      </c>
      <c r="K84" s="6" t="s">
        <v>83</v>
      </c>
      <c r="L84" s="6" t="s">
        <v>84</v>
      </c>
      <c r="M84" s="6" t="s">
        <v>83</v>
      </c>
      <c r="N84" s="6" t="s">
        <v>83</v>
      </c>
      <c r="O84" s="6" t="s">
        <v>83</v>
      </c>
      <c r="P84" s="11" t="str">
        <f>HYPERLINK("mailto:smize@westbrookhealth.com","smize@westbrookhealth.com")</f>
        <v>smize@westbrookhealth.com</v>
      </c>
      <c r="Q84" s="6" t="s">
        <v>83</v>
      </c>
    </row>
    <row r="85" spans="1:17" ht="12.5" x14ac:dyDescent="0.25">
      <c r="A85" s="6" t="s">
        <v>74</v>
      </c>
      <c r="B85" s="6" t="s">
        <v>819</v>
      </c>
      <c r="C85" s="6" t="s">
        <v>820</v>
      </c>
      <c r="D85" s="6" t="s">
        <v>821</v>
      </c>
      <c r="E85" s="6" t="s">
        <v>822</v>
      </c>
      <c r="F85" s="6" t="s">
        <v>823</v>
      </c>
      <c r="G85" s="6" t="s">
        <v>824</v>
      </c>
      <c r="H85" s="6" t="s">
        <v>825</v>
      </c>
      <c r="I85" s="6" t="s">
        <v>826</v>
      </c>
      <c r="J85" s="6" t="s">
        <v>827</v>
      </c>
      <c r="K85" s="6" t="s">
        <v>83</v>
      </c>
      <c r="L85" s="6" t="s">
        <v>84</v>
      </c>
      <c r="M85" s="6" t="s">
        <v>83</v>
      </c>
      <c r="N85" s="6" t="s">
        <v>83</v>
      </c>
      <c r="O85" s="6" t="s">
        <v>83</v>
      </c>
      <c r="P85" s="11" t="str">
        <f>HYPERLINK("mailto:tjohnson@ttjohnsongroup.com","tjohnson@ttjohnsongroup.com")</f>
        <v>tjohnson@ttjohnsongroup.com</v>
      </c>
      <c r="Q85" s="6" t="s">
        <v>83</v>
      </c>
    </row>
    <row r="86" spans="1:17" ht="12.5" x14ac:dyDescent="0.25">
      <c r="A86" s="6" t="s">
        <v>74</v>
      </c>
      <c r="B86" s="6" t="s">
        <v>828</v>
      </c>
      <c r="C86" s="6" t="s">
        <v>829</v>
      </c>
      <c r="D86" s="6" t="s">
        <v>830</v>
      </c>
      <c r="E86" s="6" t="s">
        <v>831</v>
      </c>
      <c r="F86" s="6" t="s">
        <v>832</v>
      </c>
      <c r="G86" s="6" t="s">
        <v>833</v>
      </c>
      <c r="H86" s="6" t="s">
        <v>834</v>
      </c>
      <c r="I86" s="6" t="s">
        <v>835</v>
      </c>
      <c r="J86" s="6" t="s">
        <v>836</v>
      </c>
      <c r="K86" s="6" t="s">
        <v>83</v>
      </c>
      <c r="L86" s="6" t="s">
        <v>84</v>
      </c>
      <c r="M86" s="6" t="s">
        <v>83</v>
      </c>
      <c r="N86" s="6" t="s">
        <v>83</v>
      </c>
      <c r="O86" s="6" t="s">
        <v>83</v>
      </c>
      <c r="P86" s="11" t="str">
        <f>HYPERLINK("mailto:aja.ramos@westcare.com","aja.ramos@westcare.com")</f>
        <v>aja.ramos@westcare.com</v>
      </c>
      <c r="Q86" s="6" t="s">
        <v>83</v>
      </c>
    </row>
    <row r="87" spans="1:17" ht="12.5" x14ac:dyDescent="0.25">
      <c r="A87" s="6" t="s">
        <v>74</v>
      </c>
      <c r="B87" s="6" t="s">
        <v>837</v>
      </c>
      <c r="C87" s="6" t="s">
        <v>838</v>
      </c>
      <c r="D87" s="6" t="s">
        <v>839</v>
      </c>
      <c r="E87" s="6" t="s">
        <v>840</v>
      </c>
      <c r="F87" s="6" t="s">
        <v>386</v>
      </c>
      <c r="G87" s="6" t="s">
        <v>841</v>
      </c>
      <c r="H87" s="6" t="s">
        <v>842</v>
      </c>
      <c r="I87" s="6" t="s">
        <v>843</v>
      </c>
      <c r="J87" s="6" t="s">
        <v>844</v>
      </c>
      <c r="K87" s="6" t="s">
        <v>83</v>
      </c>
      <c r="L87" s="6" t="s">
        <v>845</v>
      </c>
      <c r="M87" s="6" t="s">
        <v>846</v>
      </c>
      <c r="N87" s="6" t="s">
        <v>386</v>
      </c>
      <c r="O87" s="6" t="s">
        <v>847</v>
      </c>
      <c r="P87" s="11" t="str">
        <f>HYPERLINK("mailto:rachel.nuss3@wyo.gov","rachel.nuss3@wyo.gov")</f>
        <v>rachel.nuss3@wyo.gov</v>
      </c>
      <c r="Q87" s="6">
        <v>3077776463</v>
      </c>
    </row>
    <row r="88" spans="1:17" ht="12.5" x14ac:dyDescent="0.25">
      <c r="A88" s="6" t="s">
        <v>74</v>
      </c>
      <c r="B88" s="6" t="s">
        <v>848</v>
      </c>
      <c r="C88" s="6" t="s">
        <v>849</v>
      </c>
      <c r="D88" s="6" t="s">
        <v>850</v>
      </c>
      <c r="E88" s="6" t="s">
        <v>851</v>
      </c>
      <c r="F88" s="6" t="s">
        <v>616</v>
      </c>
      <c r="G88" s="6" t="s">
        <v>852</v>
      </c>
      <c r="H88" s="6">
        <v>3307432772</v>
      </c>
      <c r="I88" s="6" t="s">
        <v>853</v>
      </c>
      <c r="J88" s="6" t="s">
        <v>854</v>
      </c>
      <c r="K88" s="6" t="s">
        <v>83</v>
      </c>
      <c r="L88" s="6" t="s">
        <v>84</v>
      </c>
      <c r="M88" s="6" t="s">
        <v>83</v>
      </c>
      <c r="N88" s="6" t="s">
        <v>83</v>
      </c>
      <c r="O88" s="6" t="s">
        <v>83</v>
      </c>
      <c r="P88" s="11" t="str">
        <f>HYPERLINK("mailto:ikdixon616@yahoo.com","ikdixon616@yahoo.com")</f>
        <v>ikdixon616@yahoo.com</v>
      </c>
      <c r="Q88" s="6" t="s">
        <v>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14"/>
  <sheetViews>
    <sheetView workbookViewId="0">
      <selection sqref="A1:J1"/>
    </sheetView>
  </sheetViews>
  <sheetFormatPr defaultColWidth="9.09765625" defaultRowHeight="10" x14ac:dyDescent="0.2"/>
  <cols>
    <col min="1" max="1" width="17.09765625" style="13" customWidth="1" collapsed="1"/>
    <col min="2" max="2" width="53.09765625" style="13" customWidth="1" collapsed="1"/>
    <col min="3" max="3" width="7.296875" style="13" customWidth="1" collapsed="1"/>
    <col min="4" max="4" width="11" style="12" customWidth="1" collapsed="1"/>
    <col min="5" max="5" width="15.296875" style="13" customWidth="1" collapsed="1"/>
    <col min="6" max="6" width="22.59765625" style="13" customWidth="1" collapsed="1"/>
    <col min="7" max="7" width="4.69921875" style="13" customWidth="1" collapsed="1"/>
    <col min="8" max="8" width="12.8984375" style="13" customWidth="1" collapsed="1"/>
    <col min="9" max="9" width="29.09765625" style="13" customWidth="1" collapsed="1"/>
    <col min="10" max="10" width="32.296875" style="13" customWidth="1" collapsed="1"/>
    <col min="11" max="11" width="9.09765625" style="13" collapsed="1"/>
    <col min="12" max="12" width="24.59765625" style="13" customWidth="1" collapsed="1"/>
    <col min="13" max="16384" width="9.09765625" style="13" collapsed="1"/>
  </cols>
  <sheetData>
    <row r="1" spans="1:12" s="51" customFormat="1" ht="36.75" customHeight="1" thickBot="1" x14ac:dyDescent="0.3">
      <c r="A1" s="53" t="s">
        <v>50</v>
      </c>
      <c r="B1" s="54"/>
      <c r="C1" s="54"/>
      <c r="D1" s="54"/>
      <c r="E1" s="54"/>
      <c r="F1" s="54"/>
      <c r="G1" s="54"/>
      <c r="H1" s="54"/>
      <c r="I1" s="54"/>
      <c r="J1" s="54"/>
    </row>
    <row r="2" spans="1:12" ht="12" thickBot="1" x14ac:dyDescent="0.35">
      <c r="A2" s="55" t="s">
        <v>18</v>
      </c>
      <c r="B2" s="58"/>
      <c r="C2" s="15"/>
      <c r="D2" s="55" t="s">
        <v>24</v>
      </c>
      <c r="E2" s="56"/>
      <c r="F2" s="57"/>
      <c r="G2" s="14"/>
      <c r="H2" s="55" t="s">
        <v>25</v>
      </c>
      <c r="I2" s="56"/>
      <c r="J2" s="57"/>
      <c r="K2" s="59"/>
      <c r="L2" s="60"/>
    </row>
    <row r="3" spans="1:12" ht="23" x14ac:dyDescent="0.3">
      <c r="A3" s="17"/>
      <c r="D3" s="34" t="s">
        <v>51</v>
      </c>
      <c r="E3" s="35" t="s">
        <v>44</v>
      </c>
      <c r="F3" s="52" t="s">
        <v>46</v>
      </c>
      <c r="G3" s="37"/>
      <c r="H3" s="34" t="s">
        <v>51</v>
      </c>
      <c r="I3" s="35" t="s">
        <v>44</v>
      </c>
      <c r="J3" s="36" t="s">
        <v>46</v>
      </c>
      <c r="K3" s="18"/>
      <c r="L3" s="19"/>
    </row>
    <row r="4" spans="1:12" ht="81" customHeight="1" x14ac:dyDescent="0.3">
      <c r="A4" s="20" t="s">
        <v>14</v>
      </c>
      <c r="B4" s="21" t="s">
        <v>52</v>
      </c>
      <c r="C4" s="22"/>
      <c r="D4" s="38" t="s">
        <v>27</v>
      </c>
      <c r="E4" s="39" t="s">
        <v>32</v>
      </c>
      <c r="F4" s="40" t="s">
        <v>45</v>
      </c>
      <c r="G4" s="39"/>
      <c r="H4" s="41" t="s">
        <v>37</v>
      </c>
      <c r="I4" s="42" t="s">
        <v>49</v>
      </c>
      <c r="J4" s="40" t="s">
        <v>38</v>
      </c>
      <c r="K4" s="61"/>
      <c r="L4" s="62"/>
    </row>
    <row r="5" spans="1:12" ht="11.5" x14ac:dyDescent="0.3">
      <c r="A5" s="23"/>
      <c r="B5" s="24"/>
      <c r="D5" s="38"/>
      <c r="E5" s="37"/>
      <c r="F5" s="43"/>
      <c r="G5" s="37"/>
      <c r="H5" s="44"/>
      <c r="I5" s="37"/>
      <c r="J5" s="43"/>
    </row>
    <row r="6" spans="1:12" ht="58.5" customHeight="1" x14ac:dyDescent="0.3">
      <c r="A6" s="25" t="s">
        <v>15</v>
      </c>
      <c r="B6" s="26" t="s">
        <v>53</v>
      </c>
      <c r="C6" s="22"/>
      <c r="D6" s="38" t="s">
        <v>47</v>
      </c>
      <c r="E6" s="39" t="s">
        <v>33</v>
      </c>
      <c r="F6" s="40" t="s">
        <v>31</v>
      </c>
      <c r="G6" s="39"/>
      <c r="H6" s="45" t="s">
        <v>40</v>
      </c>
      <c r="I6" s="46" t="s">
        <v>39</v>
      </c>
      <c r="J6" s="47" t="s">
        <v>41</v>
      </c>
    </row>
    <row r="7" spans="1:12" ht="11.5" x14ac:dyDescent="0.3">
      <c r="A7" s="27" t="s">
        <v>13</v>
      </c>
      <c r="B7" s="28"/>
      <c r="D7" s="38"/>
      <c r="E7" s="37"/>
      <c r="F7" s="43"/>
      <c r="G7" s="37"/>
      <c r="H7" s="23"/>
      <c r="I7" s="23"/>
      <c r="J7" s="23"/>
    </row>
    <row r="8" spans="1:12" ht="70.5" customHeight="1" thickBot="1" x14ac:dyDescent="0.35">
      <c r="A8" s="29" t="s">
        <v>19</v>
      </c>
      <c r="B8" s="26" t="s">
        <v>54</v>
      </c>
      <c r="C8" s="22"/>
      <c r="D8" s="38" t="s">
        <v>36</v>
      </c>
      <c r="E8" s="39" t="s">
        <v>34</v>
      </c>
      <c r="F8" s="40" t="s">
        <v>35</v>
      </c>
      <c r="G8" s="39"/>
      <c r="H8" s="23"/>
      <c r="I8" s="23"/>
      <c r="J8" s="23"/>
    </row>
    <row r="9" spans="1:12" ht="12" thickBot="1" x14ac:dyDescent="0.35">
      <c r="A9" s="27" t="s">
        <v>13</v>
      </c>
      <c r="B9" s="28"/>
      <c r="D9" s="38"/>
      <c r="E9" s="37"/>
      <c r="F9" s="43"/>
      <c r="G9" s="37"/>
      <c r="H9" s="55" t="s">
        <v>26</v>
      </c>
      <c r="I9" s="56"/>
      <c r="J9" s="57"/>
    </row>
    <row r="10" spans="1:12" ht="81" customHeight="1" x14ac:dyDescent="0.3">
      <c r="A10" s="30" t="s">
        <v>16</v>
      </c>
      <c r="B10" s="26" t="s">
        <v>55</v>
      </c>
      <c r="C10" s="22"/>
      <c r="D10" s="48" t="s">
        <v>28</v>
      </c>
      <c r="E10" s="49" t="s">
        <v>29</v>
      </c>
      <c r="F10" s="47" t="s">
        <v>30</v>
      </c>
      <c r="G10" s="39"/>
      <c r="H10" s="50" t="s">
        <v>48</v>
      </c>
      <c r="I10" s="46" t="s">
        <v>42</v>
      </c>
      <c r="J10" s="47" t="s">
        <v>43</v>
      </c>
    </row>
    <row r="11" spans="1:12" ht="11.5" x14ac:dyDescent="0.3">
      <c r="A11" s="27" t="s">
        <v>13</v>
      </c>
      <c r="B11" s="31"/>
    </row>
    <row r="12" spans="1:12" ht="11.5" x14ac:dyDescent="0.3">
      <c r="A12" s="30" t="s">
        <v>17</v>
      </c>
      <c r="B12" s="26" t="s">
        <v>56</v>
      </c>
      <c r="C12" s="22"/>
      <c r="D12" s="16"/>
      <c r="E12" s="12"/>
      <c r="F12" s="12"/>
      <c r="G12" s="12"/>
    </row>
    <row r="13" spans="1:12" ht="10.5" x14ac:dyDescent="0.25">
      <c r="A13" s="32" t="s">
        <v>13</v>
      </c>
      <c r="B13" s="33"/>
    </row>
    <row r="14" spans="1:12" ht="34.5" x14ac:dyDescent="0.3">
      <c r="A14" s="30" t="s">
        <v>22</v>
      </c>
      <c r="B14" s="26" t="s">
        <v>57</v>
      </c>
    </row>
  </sheetData>
  <mergeCells count="7">
    <mergeCell ref="A1:J1"/>
    <mergeCell ref="H9:J9"/>
    <mergeCell ref="A2:B2"/>
    <mergeCell ref="K2:L2"/>
    <mergeCell ref="K4:L4"/>
    <mergeCell ref="D2:F2"/>
    <mergeCell ref="H2:J2"/>
  </mergeCells>
  <pageMargins left="0.7" right="0.7" top="0.75" bottom="0.75" header="0.3" footer="0.3"/>
  <pageSetup orientation="portrait" horizontalDpi="4294967294"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2"/>
  <sheetViews>
    <sheetView workbookViewId="0">
      <selection activeCell="J32" sqref="J32"/>
    </sheetView>
  </sheetViews>
  <sheetFormatPr defaultRowHeight="11.5" x14ac:dyDescent="0.25"/>
  <cols>
    <col min="1" max="1" width="12" bestFit="1" customWidth="1" collapsed="1"/>
    <col min="2" max="2" width="7" bestFit="1" customWidth="1" collapsed="1"/>
    <col min="3" max="3" width="5.59765625" bestFit="1" customWidth="1" collapsed="1"/>
    <col min="4" max="4" width="7.3984375" bestFit="1" customWidth="1" collapsed="1"/>
    <col min="5" max="5" width="6.59765625" bestFit="1" customWidth="1" collapsed="1"/>
    <col min="6" max="6" width="8.09765625" bestFit="1" customWidth="1" collapsed="1"/>
    <col min="7" max="7" width="8.59765625" bestFit="1" customWidth="1" collapsed="1"/>
    <col min="8" max="8" width="9.59765625" bestFit="1" customWidth="1" collapsed="1"/>
    <col min="9" max="9" width="15.3984375" bestFit="1" customWidth="1" collapsed="1"/>
    <col min="10" max="11" width="23.8984375" customWidth="1" collapsed="1"/>
  </cols>
  <sheetData>
    <row r="1" spans="1:12" ht="12.5" x14ac:dyDescent="0.25">
      <c r="A1" s="9" t="s">
        <v>0</v>
      </c>
      <c r="B1" s="1">
        <v>0.33329999999999999</v>
      </c>
      <c r="C1" s="2">
        <v>1000</v>
      </c>
      <c r="D1" s="3">
        <v>1000</v>
      </c>
      <c r="E1" s="4">
        <v>1000</v>
      </c>
      <c r="F1" s="5">
        <v>1000</v>
      </c>
      <c r="G1" s="6" t="s">
        <v>2</v>
      </c>
      <c r="H1" s="6" t="s">
        <v>1</v>
      </c>
      <c r="I1" s="11" t="s">
        <v>23</v>
      </c>
      <c r="J1" s="7">
        <v>40183</v>
      </c>
      <c r="K1" s="8">
        <v>40183</v>
      </c>
      <c r="L1" s="10">
        <v>40183</v>
      </c>
    </row>
    <row r="2" spans="1:12" x14ac:dyDescent="0.25">
      <c r="A2" t="s">
        <v>3</v>
      </c>
      <c r="B2" t="s">
        <v>12</v>
      </c>
      <c r="C2" t="s">
        <v>4</v>
      </c>
      <c r="D2" t="s">
        <v>7</v>
      </c>
      <c r="E2" t="s">
        <v>5</v>
      </c>
      <c r="F2" t="s">
        <v>6</v>
      </c>
      <c r="G2" t="s">
        <v>8</v>
      </c>
      <c r="H2" t="s">
        <v>9</v>
      </c>
      <c r="I2" t="s">
        <v>10</v>
      </c>
      <c r="J2" t="s">
        <v>11</v>
      </c>
      <c r="K2" t="s">
        <v>20</v>
      </c>
      <c r="L2" t="s">
        <v>21</v>
      </c>
    </row>
  </sheetData>
  <hyperlinks>
    <hyperlink ref="I1" r:id="rId1"/>
  </hyperlinks>
  <pageMargins left="0.7" right="0.7" top="0.75" bottom="0.75" header="0.3" footer="0.3"/>
  <pageSetup orientation="portrait" horizontalDpi="4294967294"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vt:lpstr>
      <vt:lpstr>Criteria</vt:lpstr>
      <vt:lpstr>Formats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dc:creator>
  <cp:lastModifiedBy>Administrator</cp:lastModifiedBy>
  <dcterms:created xsi:type="dcterms:W3CDTF">2010-09-15T21:00:00Z</dcterms:created>
  <dcterms:modified xsi:type="dcterms:W3CDTF">2020-07-30T17:01:45Z</dcterms:modified>
</cp:coreProperties>
</file>